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6-27\"/>
    </mc:Choice>
  </mc:AlternateContent>
  <xr:revisionPtr revIDLastSave="0" documentId="13_ncr:1_{48C60ED0-AE4B-48DC-9D9B-AB698835348C}"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charges'!$A$10:$P$350</definedName>
    <definedName name="_xlnm._FilterDatabase" localSheetId="3" hidden="1">'Annex 2a Import'!$A$4:$H$339</definedName>
    <definedName name="_xlnm._FilterDatabase" localSheetId="4" hidden="1">'Annex 2b Export'!$A$4:$H$366</definedName>
    <definedName name="_xlnm._FilterDatabase" localSheetId="6" hidden="1">'Annex 4 LDNO charges'!$A$13:$J$203</definedName>
    <definedName name="_xlnm._FilterDatabase" localSheetId="11" hidden="1">'SSC unit rate lookup'!$A$28:$D$764</definedName>
    <definedName name="OLE_LINK1" localSheetId="5">'Annex 3 Preserved charges'!#REF!</definedName>
    <definedName name="_xlnm.Print_Area" localSheetId="1">'Annex 1 LV, HV and UMS charges'!$A$2:$K$43</definedName>
    <definedName name="_xlnm.Print_Area" localSheetId="2">'Annex 2 Designated EHV charges'!$A$2:$P$350</definedName>
    <definedName name="_xlnm.Print_Area" localSheetId="3">'Annex 2a Import'!$A$2:$H$339</definedName>
    <definedName name="_xlnm.Print_Area" localSheetId="4">'Annex 2b Export'!$A$2:$H$298</definedName>
    <definedName name="_xlnm.Print_Area" localSheetId="5">'Annex 3 Preserved charges'!$A$2:$J$21</definedName>
    <definedName name="_xlnm.Print_Area" localSheetId="6">'Annex 4 LDNO charges'!$A$2:$J$203</definedName>
    <definedName name="_xlnm.Print_Area" localSheetId="7">'Annex 5 LLFs'!$A$2:$F$40</definedName>
    <definedName name="_xlnm.Print_Area" localSheetId="8">'Annex 6 New or Amended EHV'!$A$2:$Q$28</definedName>
    <definedName name="_xlnm.Print_Area" localSheetId="9">'Annex 7 Pass-Through Costs'!$A$2:$E$164</definedName>
    <definedName name="_xlnm.Print_Area" localSheetId="10">'Nodal prices'!$A$2:$D$26</definedName>
    <definedName name="_xlnm.Print_Titles" localSheetId="1">'Annex 1 LV, HV and UMS charges'!$2:$11</definedName>
    <definedName name="_xlnm.Print_Titles" localSheetId="2">'Annex 2 Designated EHV charges'!$10:$10</definedName>
    <definedName name="_xlnm.Print_Titles" localSheetId="3">'Annex 2a Import'!$4:$4</definedName>
    <definedName name="_xlnm.Print_Titles" localSheetId="4">'Annex 2b Export'!$4:$4</definedName>
    <definedName name="_xlnm.Print_Titles" localSheetId="6">'Annex 4 LDNO charges'!$13:$13</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charges'!$A$2:$K$43</definedName>
    <definedName name="Z_5032A364_B81A_48DA_88DA_AB3B86B47EE9_.wvu.PrintArea" localSheetId="2" hidden="1">'Annex 2 Designated EHV charges'!$A$2:$I$20</definedName>
    <definedName name="Z_5032A364_B81A_48DA_88DA_AB3B86B47EE9_.wvu.PrintArea" localSheetId="5" hidden="1">'Annex 3 Preserved charges'!$A$2:$J$21</definedName>
    <definedName name="Z_5032A364_B81A_48DA_88DA_AB3B86B47EE9_.wvu.PrintArea" localSheetId="6" hidden="1">'Annex 4 LDNO charges'!$A$2:$I$9</definedName>
    <definedName name="Z_5032A364_B81A_48DA_88DA_AB3B86B47EE9_.wvu.PrintArea" localSheetId="7" hidden="1">'Annex 5 LLFs'!$A$3:$F$40</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charges'!$2:$11</definedName>
    <definedName name="Z_5032A364_B81A_48DA_88DA_AB3B86B47EE9_.wvu.PrintTitles" localSheetId="2" hidden="1">'Annex 2 Designated EHV charges'!$2:$10</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 i="14" l="1" a="1"/>
  <c r="A5" i="14" s="1"/>
  <c r="B6" i="24" l="1"/>
  <c r="B7" i="24"/>
  <c r="B8" i="24"/>
  <c r="B9" i="24"/>
  <c r="B10" i="24"/>
  <c r="B11" i="24"/>
  <c r="B12" i="24"/>
  <c r="B13" i="24"/>
  <c r="B14" i="24"/>
  <c r="B15" i="24"/>
  <c r="B16" i="24"/>
  <c r="B17" i="24"/>
  <c r="B18" i="24"/>
  <c r="B19" i="24"/>
  <c r="B20" i="24"/>
  <c r="B21" i="24"/>
  <c r="B22" i="24"/>
  <c r="B23" i="24"/>
  <c r="B24" i="24"/>
  <c r="B25" i="24"/>
  <c r="B26" i="24"/>
  <c r="B27" i="24"/>
  <c r="B28" i="24"/>
  <c r="B29" i="24"/>
  <c r="B30" i="24"/>
  <c r="B31" i="24"/>
  <c r="B32" i="24"/>
  <c r="B33" i="24"/>
  <c r="B34" i="24"/>
  <c r="B35" i="24"/>
  <c r="B36" i="24"/>
  <c r="B37" i="24"/>
  <c r="B38" i="24"/>
  <c r="B39" i="24"/>
  <c r="B40" i="24"/>
  <c r="B41" i="24"/>
  <c r="B42" i="24"/>
  <c r="B43" i="24"/>
  <c r="B44" i="24"/>
  <c r="B45" i="24"/>
  <c r="B46" i="24"/>
  <c r="B47" i="24"/>
  <c r="B48" i="24"/>
  <c r="B49" i="24"/>
  <c r="B50" i="24"/>
  <c r="B51" i="24"/>
  <c r="B52" i="24"/>
  <c r="B53" i="24"/>
  <c r="B54" i="24"/>
  <c r="B55" i="24"/>
  <c r="B56" i="24"/>
  <c r="B57" i="24"/>
  <c r="B58" i="24"/>
  <c r="B59" i="24"/>
  <c r="B60" i="24"/>
  <c r="B61" i="24"/>
  <c r="B62" i="24"/>
  <c r="B63" i="24"/>
  <c r="B64" i="24"/>
  <c r="B65" i="24"/>
  <c r="B66" i="24"/>
  <c r="B67" i="24"/>
  <c r="B68" i="24"/>
  <c r="B69" i="24"/>
  <c r="B70" i="24"/>
  <c r="B71" i="24"/>
  <c r="B72" i="24"/>
  <c r="B73" i="24"/>
  <c r="B74" i="24"/>
  <c r="B75" i="24"/>
  <c r="B76" i="24"/>
  <c r="B77" i="24"/>
  <c r="B78" i="24"/>
  <c r="B79" i="24"/>
  <c r="B80" i="24"/>
  <c r="B81" i="24"/>
  <c r="B82" i="24"/>
  <c r="B83" i="24"/>
  <c r="B84" i="24"/>
  <c r="B85" i="24"/>
  <c r="B86" i="24"/>
  <c r="B87" i="24"/>
  <c r="B88" i="24"/>
  <c r="B89" i="24"/>
  <c r="B90" i="24"/>
  <c r="B91" i="24"/>
  <c r="B92" i="24"/>
  <c r="B93" i="24"/>
  <c r="B94" i="24"/>
  <c r="B95" i="24"/>
  <c r="B96" i="24"/>
  <c r="B97" i="24"/>
  <c r="B98" i="24"/>
  <c r="B99" i="24"/>
  <c r="B100" i="24"/>
  <c r="B101" i="24"/>
  <c r="B102" i="24"/>
  <c r="B103" i="24"/>
  <c r="B104" i="24"/>
  <c r="B105" i="24"/>
  <c r="B106" i="24"/>
  <c r="B107" i="24"/>
  <c r="B108" i="24"/>
  <c r="B109" i="24"/>
  <c r="B110" i="24"/>
  <c r="B111" i="24"/>
  <c r="B112" i="24"/>
  <c r="B113" i="24"/>
  <c r="B114" i="24"/>
  <c r="B115" i="24"/>
  <c r="B116" i="24"/>
  <c r="B117" i="24"/>
  <c r="B118" i="24"/>
  <c r="B119" i="24"/>
  <c r="B120" i="24"/>
  <c r="B121" i="24"/>
  <c r="B122" i="24"/>
  <c r="B123" i="24"/>
  <c r="B124" i="24"/>
  <c r="B125" i="24"/>
  <c r="B126" i="24"/>
  <c r="B127" i="24"/>
  <c r="B128" i="24"/>
  <c r="B129" i="24"/>
  <c r="B130" i="24"/>
  <c r="B131" i="24"/>
  <c r="B132" i="24"/>
  <c r="B133" i="24"/>
  <c r="B134" i="24"/>
  <c r="B135" i="24"/>
  <c r="B136" i="24"/>
  <c r="B137" i="24"/>
  <c r="B138" i="24"/>
  <c r="B139" i="24"/>
  <c r="B140" i="24"/>
  <c r="B141" i="24"/>
  <c r="B142" i="24"/>
  <c r="B143" i="24"/>
  <c r="B144" i="24"/>
  <c r="B145" i="24"/>
  <c r="B146" i="24"/>
  <c r="B147" i="24"/>
  <c r="B148" i="24"/>
  <c r="B149" i="24"/>
  <c r="B150" i="24"/>
  <c r="B151" i="24"/>
  <c r="B152" i="24"/>
  <c r="B153" i="24"/>
  <c r="B154" i="24"/>
  <c r="B155" i="24"/>
  <c r="B156" i="24"/>
  <c r="B157" i="24"/>
  <c r="B158" i="24"/>
  <c r="B159" i="24"/>
  <c r="B160" i="24"/>
  <c r="B161" i="24"/>
  <c r="B162" i="24"/>
  <c r="B5" i="24"/>
  <c r="A2" i="27" l="1"/>
  <c r="A2" i="14" l="1"/>
  <c r="A2" i="13"/>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17" i="8"/>
  <c r="A4" i="8"/>
  <c r="A3" i="6"/>
  <c r="A2" i="5"/>
  <c r="A2" i="4" l="1"/>
  <c r="A2" i="2" l="1"/>
  <c r="G10" i="15" s="1"/>
  <c r="I10" i="15" l="1"/>
  <c r="H10" i="15"/>
  <c r="B11" i="1"/>
  <c r="B9" i="1"/>
  <c r="H17" i="15" l="1"/>
  <c r="R9" i="15"/>
  <c r="S9" i="15"/>
  <c r="T9" i="15"/>
  <c r="Q9" i="15"/>
  <c r="N9" i="15"/>
  <c r="O9" i="15"/>
  <c r="P9" i="15"/>
  <c r="M9" i="15"/>
  <c r="Q5" i="8" l="1"/>
  <c r="K5" i="8"/>
  <c r="L5" i="8"/>
  <c r="M5" i="8"/>
  <c r="N5" i="8"/>
  <c r="O5" i="8"/>
  <c r="P5" i="8"/>
  <c r="J5" i="8"/>
  <c r="F4" i="14"/>
  <c r="G4" i="14"/>
  <c r="H4" i="14"/>
  <c r="E4" i="14"/>
  <c r="F4" i="13"/>
  <c r="G4" i="13"/>
  <c r="H4" i="13"/>
  <c r="E4" i="13"/>
  <c r="N10" i="15" l="1"/>
  <c r="C14" i="15" l="1"/>
  <c r="D5" i="14" l="1"/>
  <c r="B5" i="14"/>
  <c r="C5" i="14"/>
  <c r="R13" i="15" l="1"/>
  <c r="R14" i="15" s="1"/>
  <c r="N14" i="15"/>
  <c r="O14" i="15"/>
  <c r="P14" i="15"/>
  <c r="Q14" i="15"/>
  <c r="S14" i="15"/>
  <c r="T14" i="15"/>
  <c r="M14" i="15"/>
  <c r="T10" i="15"/>
  <c r="S10" i="15"/>
  <c r="R10" i="15"/>
  <c r="Q10" i="15"/>
  <c r="Q17" i="15" s="1"/>
  <c r="P10" i="15"/>
  <c r="P17" i="15" s="1"/>
  <c r="O10" i="15"/>
  <c r="O17" i="15" s="1"/>
  <c r="N17" i="15"/>
  <c r="M10" i="15"/>
  <c r="M17" i="15" s="1"/>
  <c r="D14" i="15"/>
  <c r="E14" i="15"/>
  <c r="F14" i="15"/>
  <c r="H18" i="15" s="1"/>
  <c r="G14" i="15"/>
  <c r="S17" i="15" l="1"/>
  <c r="T18" i="15"/>
  <c r="R17" i="15"/>
  <c r="P18" i="15"/>
  <c r="M21" i="15"/>
  <c r="T17" i="15"/>
  <c r="M18" i="15"/>
  <c r="Q18" i="15"/>
  <c r="N18" i="15"/>
  <c r="S18" i="15"/>
  <c r="O18" i="15"/>
  <c r="R18" i="15"/>
  <c r="N21" i="15" l="1"/>
  <c r="M22" i="15"/>
  <c r="N22" i="15"/>
  <c r="E10" i="15"/>
  <c r="C10" i="15"/>
  <c r="C17" i="15" s="1"/>
  <c r="F10" i="15"/>
  <c r="D10" i="15"/>
  <c r="C18" i="15" l="1"/>
  <c r="G17" i="15"/>
  <c r="G18" i="15"/>
  <c r="D17" i="15"/>
  <c r="D18" i="15"/>
  <c r="E18" i="15"/>
  <c r="E17" i="15"/>
  <c r="F17" i="15"/>
  <c r="F18" i="15"/>
  <c r="I17" i="15"/>
  <c r="I18" i="15"/>
  <c r="C21" i="15" l="1"/>
  <c r="C22" i="15"/>
  <c r="H5" i="14" l="1"/>
  <c r="G5" i="14"/>
  <c r="F5" i="14"/>
  <c r="E5" i="14"/>
</calcChain>
</file>

<file path=xl/sharedStrings.xml><?xml version="1.0" encoding="utf-8"?>
<sst xmlns="http://schemas.openxmlformats.org/spreadsheetml/2006/main" count="2726" uniqueCount="879">
  <si>
    <t>Closed LLFCs</t>
  </si>
  <si>
    <t>Notes:</t>
  </si>
  <si>
    <t>[Add DNO specific notes relevant to charges]</t>
  </si>
  <si>
    <t>All times are UK clock-time.</t>
  </si>
  <si>
    <t>[Add DNO specific notes]</t>
  </si>
  <si>
    <t>Metered voltage, respective periods and associated LLFCs</t>
  </si>
  <si>
    <t>Period 1</t>
  </si>
  <si>
    <t>Period 2</t>
  </si>
  <si>
    <t>Period 3</t>
  </si>
  <si>
    <t>Period 4</t>
  </si>
  <si>
    <t>Associated LLFC</t>
  </si>
  <si>
    <t>Site</t>
  </si>
  <si>
    <t>Site 1</t>
  </si>
  <si>
    <t>Site 2</t>
  </si>
  <si>
    <t>Site 3</t>
  </si>
  <si>
    <t>Site 4</t>
  </si>
  <si>
    <t>Site 5</t>
  </si>
  <si>
    <t>Demand</t>
  </si>
  <si>
    <t>Generation</t>
  </si>
  <si>
    <t>Time periods</t>
  </si>
  <si>
    <t>(Name 1)</t>
  </si>
  <si>
    <t>(Name 2)</t>
  </si>
  <si>
    <t>(Name 3)</t>
  </si>
  <si>
    <t>(Name 4)</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</si>
  <si>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</si>
  <si>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</si>
  <si>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</si>
  <si>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</si>
  <si>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</si>
  <si>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</si>
  <si>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</si>
  <si>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</si>
  <si>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</si>
  <si>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</si>
  <si>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PCs</t>
  </si>
  <si>
    <t>Fixed charge p/MPAN/day</t>
  </si>
  <si>
    <t>Capacity charge p/kVA/day</t>
  </si>
  <si>
    <t>Notes to users of this spreadsheet</t>
  </si>
  <si>
    <t>Notes to DNOs populating this spreadsheet</t>
  </si>
  <si>
    <t>EDCM Import 1</t>
  </si>
  <si>
    <t>EDCM Import 2</t>
  </si>
  <si>
    <t>EDCM Import 3</t>
  </si>
  <si>
    <t>EDCM Import 4</t>
  </si>
  <si>
    <t>EDCM Import 5</t>
  </si>
  <si>
    <t>EDCM Import 6</t>
  </si>
  <si>
    <t>EDCM Import 7</t>
  </si>
  <si>
    <t>EDCM Import 8</t>
  </si>
  <si>
    <t>EDCM Import 9</t>
  </si>
  <si>
    <t>EDCM Import 10</t>
  </si>
  <si>
    <t>Annex 5 LLFs</t>
  </si>
  <si>
    <t>EDCM Export 1</t>
  </si>
  <si>
    <t>EDCM Export 2</t>
  </si>
  <si>
    <t>EDCM Export 3</t>
  </si>
  <si>
    <t>EDCM Export 4</t>
  </si>
  <si>
    <t>EDCM Export 5</t>
  </si>
  <si>
    <t>EDCM Export 6</t>
  </si>
  <si>
    <t>EDCM Export 7</t>
  </si>
  <si>
    <t>EDCM Export 8</t>
  </si>
  <si>
    <t>EDCM Export 9</t>
  </si>
  <si>
    <t>EDCM Export 10</t>
  </si>
  <si>
    <t>Name</t>
  </si>
  <si>
    <t>Note: The list of MPANs / MSIDs provided may be incomplete; the DNO reserves the right to apply the listed charges to any other MPANs / MSIDs associated with the site.</t>
  </si>
  <si>
    <t>Nodal prices</t>
  </si>
  <si>
    <t>Reactive power charge
p/kVArh</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</si>
  <si>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</si>
  <si>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</si>
  <si>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</si>
  <si>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</si>
  <si>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</si>
  <si>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Unit charges in the red time band apply – between [xx:xx] and [xx:xx], Monday to Friday including bank holidays.</t>
  </si>
  <si>
    <t>Unit charges in the amber time band apply – between [xx:xx] and [xx:xx], Monday to Friday including bank holidays.</t>
  </si>
  <si>
    <t>Unit charges in the green time band apply – between [xx:xx] and [xx:xx], Monday to Friday including bank holidays, and [xx:xx] and [xx:xx] Saturday and Sunday.</t>
  </si>
  <si>
    <t>Generic demand and generation LLFs</t>
  </si>
  <si>
    <t>Metered voltage</t>
  </si>
  <si>
    <t>EHV site specific LLFs</t>
  </si>
  <si>
    <t>EDCM import 1</t>
  </si>
  <si>
    <t>EDCM export 1</t>
  </si>
  <si>
    <t>EDCM import 2</t>
  </si>
  <si>
    <t>EDCM import 3</t>
  </si>
  <si>
    <t>EDCM import 4</t>
  </si>
  <si>
    <t>EDCM import 5</t>
  </si>
  <si>
    <t>EDCM import 6</t>
  </si>
  <si>
    <t>EDCM import 7</t>
  </si>
  <si>
    <t>EDCM import 8</t>
  </si>
  <si>
    <t>EDCM import 9</t>
  </si>
  <si>
    <t>EDCM import 10</t>
  </si>
  <si>
    <t>EDCM export 2</t>
  </si>
  <si>
    <t>EDCM export 3</t>
  </si>
  <si>
    <t>EDCM export 4</t>
  </si>
  <si>
    <t>EDCM export 5</t>
  </si>
  <si>
    <t>EDCM export 6</t>
  </si>
  <si>
    <t>EDCM export 7</t>
  </si>
  <si>
    <t>EDCM export 8</t>
  </si>
  <si>
    <t>EDCM export 9</t>
  </si>
  <si>
    <t>EDCM export 10</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</si>
  <si>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</si>
  <si>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</si>
  <si>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</si>
  <si>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</si>
  <si>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</si>
  <si>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</si>
  <si>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</si>
  <si>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</si>
  <si>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</si>
  <si>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</si>
  <si>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</si>
  <si>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</si>
  <si>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</si>
  <si>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</si>
  <si>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</si>
  <si>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</si>
  <si>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</si>
  <si>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</si>
  <si>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</si>
  <si>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</si>
  <si>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</si>
  <si>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</si>
  <si>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</si>
  <si>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</si>
  <si>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</si>
  <si>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</si>
  <si>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</si>
  <si>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</si>
  <si>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</si>
  <si>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</si>
  <si>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</si>
  <si>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</si>
  <si>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</si>
  <si>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</si>
  <si>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</si>
  <si>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</si>
  <si>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</si>
  <si>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</si>
  <si>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</si>
  <si>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</si>
  <si>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</si>
  <si>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</si>
  <si>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</si>
  <si>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</si>
  <si>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</si>
  <si>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</si>
  <si>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</si>
  <si>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</si>
  <si>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</si>
  <si>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</si>
  <si>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</si>
  <si>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</si>
  <si>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</si>
  <si>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</si>
  <si>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</si>
  <si>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</si>
  <si>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</si>
  <si>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r>
      <t>Contains the underlying [</t>
    </r>
    <r>
      <rPr>
        <sz val="11"/>
        <color theme="3"/>
        <rFont val="Arial"/>
        <family val="2"/>
      </rPr>
      <t>nodal/network group</t>
    </r>
    <r>
      <rPr>
        <sz val="11"/>
        <rFont val="Arial"/>
        <family val="2"/>
      </rPr>
      <t xml:space="preserve">] costs used to calculate the current EDCM charges. </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</si>
  <si>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</si>
  <si>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</si>
  <si>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</si>
  <si>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</si>
  <si>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</si>
  <si>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</si>
  <si>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</si>
  <si>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</si>
  <si>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</si>
  <si>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</si>
  <si>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</si>
  <si>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</si>
  <si>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</si>
  <si>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</si>
  <si>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</si>
  <si>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</si>
  <si>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Copy EDCM table 5001 range starting B101 and paste into G11.  Extend or reduce print area as required.</t>
  </si>
  <si>
    <t>Copy from CDCM table 3701 "Tariffs!A42:I84" and paste values into A14</t>
  </si>
  <si>
    <t>Year</t>
  </si>
  <si>
    <t>Tariff name</t>
  </si>
  <si>
    <t>Copy from EDCM table 6005 "LDNORev!B549:G683" and paste values into D57</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</si>
  <si>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</si>
  <si>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</si>
  <si>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</si>
  <si>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</si>
  <si>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</si>
  <si>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</si>
  <si>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</si>
  <si>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'DNOs paste value cells A15:J47 from CDCM 3701 into cells A14:J46</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</si>
  <si>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</si>
  <si>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</si>
  <si>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</si>
  <si>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</si>
  <si>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</si>
  <si>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</si>
  <si>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</si>
  <si>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Domestic Aggregated (related MPAN)</t>
  </si>
  <si>
    <t>Non-Domestic Aggregated</t>
  </si>
  <si>
    <t>Non-Domestic Aggregated (related MPAN)</t>
  </si>
  <si>
    <t>LV Site Specific</t>
  </si>
  <si>
    <t>LV Sub Site Specific</t>
  </si>
  <si>
    <t>HV Site Specific</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</si>
  <si>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</si>
  <si>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</si>
  <si>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</si>
  <si>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</si>
  <si>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</si>
  <si>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</si>
  <si>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</si>
  <si>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</si>
  <si>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</si>
  <si>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</si>
  <si>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</si>
  <si>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</si>
  <si>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</si>
  <si>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</si>
  <si>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</si>
  <si>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</si>
  <si>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</si>
  <si>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</si>
  <si>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</si>
  <si>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</si>
  <si>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</si>
  <si>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</si>
  <si>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</si>
  <si>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</si>
  <si>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</si>
  <si>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</si>
  <si>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</si>
  <si>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</si>
  <si>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</si>
  <si>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</si>
  <si>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</si>
  <si>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</si>
  <si>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</si>
  <si>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</si>
  <si>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</si>
  <si>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</si>
  <si>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</si>
  <si>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</si>
  <si>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</si>
  <si>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</si>
  <si>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</si>
  <si>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</si>
  <si>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</si>
  <si>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</si>
  <si>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</si>
  <si>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</si>
  <si>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</si>
  <si>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</si>
  <si>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</si>
  <si>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</si>
  <si>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</si>
  <si>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</si>
  <si>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</si>
  <si>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</si>
  <si>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</si>
  <si>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</si>
  <si>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</si>
  <si>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</si>
  <si>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</si>
  <si>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</si>
  <si>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</si>
  <si>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</si>
  <si>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</si>
  <si>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</si>
  <si>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</si>
  <si>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</si>
  <si>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</si>
  <si>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</si>
  <si>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</si>
  <si>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</si>
  <si>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</si>
  <si>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</si>
  <si>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</si>
  <si>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</si>
  <si>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</si>
  <si>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</si>
  <si>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</si>
  <si>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</si>
  <si>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</si>
  <si>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</si>
  <si>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</si>
  <si>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</si>
  <si>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</si>
  <si>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</si>
  <si>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</si>
  <si>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</si>
  <si>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</si>
  <si>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</si>
  <si>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</si>
  <si>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</si>
  <si>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</si>
  <si>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</si>
  <si>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</si>
  <si>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</si>
  <si>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</si>
  <si>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</si>
  <si>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</si>
  <si>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</si>
  <si>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</si>
  <si>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</si>
  <si>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</si>
  <si>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</si>
  <si>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</si>
  <si>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</si>
  <si>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</si>
  <si>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</si>
  <si>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</si>
  <si>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</si>
  <si>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</si>
  <si>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</si>
  <si>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</si>
  <si>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</si>
  <si>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</si>
  <si>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</si>
  <si>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</si>
  <si>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</si>
  <si>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</si>
  <si>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</si>
  <si>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</si>
  <si>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</si>
  <si>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</si>
  <si>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</si>
  <si>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</si>
  <si>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</si>
  <si>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</si>
  <si>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</si>
  <si>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</si>
  <si>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</si>
  <si>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</si>
  <si>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</si>
  <si>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</si>
  <si>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</si>
  <si>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</si>
  <si>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</si>
  <si>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</si>
  <si>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</si>
  <si>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</si>
  <si>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</si>
  <si>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</si>
  <si>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</si>
  <si>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</si>
  <si>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</si>
  <si>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</si>
  <si>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</si>
  <si>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</si>
  <si>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</si>
  <si>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</si>
  <si>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</si>
  <si>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</si>
  <si>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</si>
  <si>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</si>
  <si>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</si>
  <si>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</si>
  <si>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</si>
  <si>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</si>
  <si>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</si>
  <si>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</si>
  <si>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</si>
  <si>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</si>
  <si>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</si>
  <si>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</si>
  <si>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</si>
  <si>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</si>
  <si>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</si>
  <si>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</si>
  <si>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</si>
  <si>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</si>
  <si>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</si>
  <si>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</si>
  <si>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</si>
  <si>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</si>
  <si>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</si>
  <si>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</si>
  <si>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</si>
  <si>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</si>
  <si>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</si>
  <si>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</si>
  <si>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</si>
  <si>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</si>
  <si>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</si>
  <si>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</si>
  <si>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</si>
  <si>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</si>
  <si>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</si>
  <si>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</si>
  <si>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</si>
  <si>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</si>
  <si>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</si>
  <si>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</si>
  <si>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</si>
  <si>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</si>
  <si>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</si>
  <si>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</si>
  <si>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</si>
  <si>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</si>
  <si>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</si>
  <si>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</si>
  <si>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</si>
  <si>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</si>
  <si>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</si>
  <si>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</si>
  <si>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</si>
  <si>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</si>
  <si>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</si>
  <si>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</si>
  <si>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</si>
  <si>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</si>
  <si>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</si>
  <si>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</si>
  <si>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</si>
  <si>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</si>
  <si>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</si>
  <si>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</si>
  <si>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</si>
  <si>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</si>
  <si>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</si>
  <si>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</si>
  <si>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</si>
  <si>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</si>
  <si>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</si>
  <si>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</si>
  <si>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</si>
  <si>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</si>
  <si>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</si>
  <si>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</si>
  <si>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</si>
  <si>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</si>
  <si>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</si>
  <si>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</si>
  <si>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</si>
  <si>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</si>
  <si>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</si>
  <si>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</si>
  <si>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</si>
  <si>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</si>
  <si>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</si>
  <si>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</si>
  <si>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</si>
  <si>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</si>
  <si>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</si>
  <si>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</si>
  <si>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</si>
  <si>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</si>
  <si>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</si>
  <si>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</si>
  <si>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</si>
  <si>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</si>
  <si>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</si>
  <si>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</si>
  <si>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</si>
  <si>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</si>
  <si>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</si>
  <si>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</si>
  <si>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</si>
  <si>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</si>
  <si>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</si>
  <si>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</si>
  <si>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</si>
  <si>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</si>
  <si>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</si>
  <si>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</si>
  <si>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</si>
  <si>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</si>
  <si>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</si>
  <si>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</si>
  <si>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</si>
  <si>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</si>
  <si>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</si>
  <si>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</si>
  <si>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</si>
  <si>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2</t>
  </si>
  <si>
    <t>4</t>
  </si>
  <si>
    <t>0, 1 or 8</t>
  </si>
  <si>
    <t>Open LLFCs / LDNO unique billing identifier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</si>
  <si>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</si>
  <si>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</si>
  <si>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</si>
  <si>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</si>
  <si>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</si>
  <si>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</si>
  <si>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</si>
  <si>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</si>
  <si>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</si>
  <si>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</si>
  <si>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</si>
  <si>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</si>
  <si>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</si>
  <si>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</si>
  <si>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</si>
  <si>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</si>
  <si>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</si>
  <si>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</si>
  <si>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</si>
  <si>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</si>
  <si>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</si>
  <si>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</si>
  <si>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</si>
  <si>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</si>
  <si>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</si>
  <si>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</si>
  <si>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</si>
  <si>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</si>
  <si>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</si>
  <si>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</si>
  <si>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</si>
  <si>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</si>
  <si>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</si>
  <si>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</si>
  <si>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</si>
  <si>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</si>
  <si>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</si>
  <si>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</si>
  <si>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</si>
  <si>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</si>
  <si>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</si>
  <si>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</si>
  <si>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</si>
  <si>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</si>
  <si>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</si>
  <si>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</si>
  <si>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</si>
  <si>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</si>
  <si>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Eligible Bad Debt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</si>
  <si>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</si>
  <si>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</si>
  <si>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</si>
  <si>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</si>
  <si>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</si>
  <si>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</si>
  <si>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</si>
  <si>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</si>
  <si>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</si>
  <si>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</si>
  <si>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</si>
  <si>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</si>
  <si>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</si>
  <si>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</si>
  <si>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</si>
  <si>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</si>
  <si>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</si>
  <si>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</si>
  <si>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</si>
  <si>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</si>
  <si>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</si>
  <si>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</si>
  <si>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</si>
  <si>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</si>
  <si>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</si>
  <si>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</si>
  <si>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</si>
  <si>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</si>
  <si>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</si>
  <si>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</si>
  <si>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</si>
  <si>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</si>
  <si>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</si>
  <si>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</si>
  <si>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</si>
  <si>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</si>
  <si>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</si>
  <si>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</si>
  <si>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</si>
  <si>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</si>
  <si>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</si>
  <si>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</si>
  <si>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</si>
  <si>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</si>
  <si>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</si>
  <si>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</si>
  <si>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</si>
  <si>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</si>
  <si>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</si>
  <si>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</si>
  <si>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</si>
  <si>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</si>
  <si>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</si>
  <si>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</si>
  <si>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</si>
  <si>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</si>
  <si>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</si>
  <si>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</si>
  <si>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</si>
  <si>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</si>
  <si>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</si>
  <si>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</si>
  <si>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</si>
  <si>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</si>
  <si>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</si>
  <si>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</si>
  <si>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</si>
  <si>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</si>
  <si>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</si>
  <si>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</si>
  <si>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</si>
  <si>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</si>
  <si>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</si>
  <si>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</si>
  <si>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</si>
  <si>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</si>
  <si>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</si>
  <si>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</si>
  <si>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</si>
  <si>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</si>
  <si>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</si>
  <si>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</si>
  <si>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</si>
  <si>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</si>
  <si>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</si>
  <si>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</si>
  <si>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</si>
  <si>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</si>
  <si>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</si>
  <si>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</si>
  <si>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</si>
  <si>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</si>
  <si>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</si>
  <si>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</si>
  <si>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</si>
  <si>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</si>
  <si>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</si>
  <si>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</si>
  <si>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</si>
  <si>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</si>
  <si>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</si>
  <si>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</si>
  <si>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</si>
  <si>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</si>
  <si>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</si>
  <si>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</si>
  <si>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</si>
  <si>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</si>
  <si>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</si>
  <si>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</si>
  <si>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</si>
  <si>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</si>
  <si>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</si>
  <si>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</si>
  <si>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</si>
  <si>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</si>
  <si>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</si>
  <si>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</si>
  <si>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</si>
  <si>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</si>
  <si>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</si>
  <si>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</si>
  <si>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</si>
  <si>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</si>
  <si>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</si>
  <si>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</si>
  <si>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</si>
  <si>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</si>
  <si>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</si>
  <si>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</si>
  <si>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</si>
  <si>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</si>
  <si>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</si>
  <si>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</si>
  <si>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</si>
  <si>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</si>
  <si>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</si>
  <si>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</si>
  <si>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</si>
  <si>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</si>
  <si>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</si>
  <si>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</si>
  <si>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</si>
  <si>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</si>
  <si>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</si>
  <si>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</si>
  <si>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</si>
  <si>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</si>
  <si>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</si>
  <si>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</si>
  <si>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</si>
  <si>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</si>
  <si>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</si>
  <si>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</si>
  <si>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</si>
  <si>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</si>
  <si>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</si>
  <si>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</si>
  <si>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</si>
  <si>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</si>
  <si>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</si>
  <si>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</si>
  <si>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</si>
  <si>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</si>
  <si>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</si>
  <si>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</si>
  <si>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</si>
  <si>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</si>
  <si>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</si>
  <si>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</si>
  <si>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</si>
  <si>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</si>
  <si>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</si>
  <si>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</si>
  <si>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</si>
  <si>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</si>
  <si>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</si>
  <si>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</si>
  <si>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</si>
  <si>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</si>
  <si>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</si>
  <si>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</si>
  <si>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</si>
  <si>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</si>
  <si>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</si>
  <si>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</si>
  <si>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</si>
  <si>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</si>
  <si>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</si>
  <si>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</si>
  <si>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</si>
  <si>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</si>
  <si>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</si>
  <si>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</si>
  <si>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</si>
  <si>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</si>
  <si>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</si>
  <si>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</si>
  <si>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</si>
  <si>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</si>
  <si>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</si>
  <si>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</si>
  <si>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</si>
  <si>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</si>
  <si>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</si>
  <si>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</si>
  <si>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</si>
  <si>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</si>
  <si>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</si>
  <si>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</si>
  <si>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</si>
  <si>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</si>
  <si>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</si>
  <si>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</si>
  <si>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</si>
  <si>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</si>
  <si>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</si>
  <si>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</si>
  <si>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</si>
  <si>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</si>
  <si>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</si>
  <si>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</si>
  <si>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16:00 - 19:00</t>
  </si>
  <si>
    <t>07:30 to 16:00
19:00 to 21:00</t>
  </si>
  <si>
    <t>00:00 to 07:30
21:00 to 24:00</t>
  </si>
  <si>
    <t>00:00 to 24:00</t>
  </si>
  <si>
    <t>16:00 to 19:00</t>
  </si>
  <si>
    <t>07:30 to 21:00</t>
  </si>
  <si>
    <t>Monday to Friday 
(Including Bank Holidays)
Nov to Feb Inclusive</t>
  </si>
  <si>
    <t>Monday to Friday 
(Including Bank Holidays)
Mar to Oct Inclusive</t>
  </si>
  <si>
    <t>Monday to Friday 
Mar to Oct</t>
  </si>
  <si>
    <t>00:30 – 07:30</t>
  </si>
  <si>
    <t>07:30 – 00:30</t>
  </si>
  <si>
    <t>Monday to Friday 
Nov to Feb</t>
  </si>
  <si>
    <t>16:00 – 19:00</t>
  </si>
  <si>
    <t>07:30 – 16:00
19:00 – 20:00</t>
  </si>
  <si>
    <t>20:00 – 00:30</t>
  </si>
  <si>
    <t>132kV connected</t>
  </si>
  <si>
    <t>132/EHV connected</t>
  </si>
  <si>
    <t>132/HV connected</t>
  </si>
  <si>
    <t>EHV connected</t>
  </si>
  <si>
    <t>High Voltage Substation</t>
  </si>
  <si>
    <t>High Voltage Network</t>
  </si>
  <si>
    <t>Low Voltage Substation</t>
  </si>
  <si>
    <t>Low Voltage Network</t>
  </si>
  <si>
    <t/>
  </si>
  <si>
    <t>Location name/ID</t>
  </si>
  <si>
    <t>Parent location</t>
  </si>
  <si>
    <t>Local charge 1
£/kVA/year</t>
  </si>
  <si>
    <t>Remote charge 1
£/kVA/year</t>
  </si>
  <si>
    <t>2026/27</t>
  </si>
  <si>
    <t>1 April 2026</t>
  </si>
  <si>
    <t>LLFC/DUoS Tariff Id</t>
  </si>
  <si>
    <t>Open LLFCs/ DUoS Tariff IDs</t>
  </si>
  <si>
    <t>Aidien Limited - GSP_B</t>
  </si>
  <si>
    <t>B01,B02,B03</t>
  </si>
  <si>
    <t>B04,B05,B06</t>
  </si>
  <si>
    <t>B07,B08,B09</t>
  </si>
  <si>
    <t>B10,B11,B12</t>
  </si>
  <si>
    <t>B13,B14,B15</t>
  </si>
  <si>
    <t>B16,B17,B18</t>
  </si>
  <si>
    <t>B19,B20,B21</t>
  </si>
  <si>
    <t>B22,B23,B24</t>
  </si>
  <si>
    <t>B25,B26,B27</t>
  </si>
  <si>
    <t>B28,B29,B30</t>
  </si>
  <si>
    <t>B31,B32,B33</t>
  </si>
  <si>
    <t>B34,B35,B36</t>
  </si>
  <si>
    <t>B37,B38,B39</t>
  </si>
  <si>
    <t>B40,B41</t>
  </si>
  <si>
    <t>B42,B43</t>
  </si>
  <si>
    <t>B44,B45</t>
  </si>
  <si>
    <t>B46,B47</t>
  </si>
  <si>
    <t>B48,B49</t>
  </si>
  <si>
    <t>B50,B51</t>
  </si>
  <si>
    <t>B52,B53</t>
  </si>
  <si>
    <t>B54,B55</t>
  </si>
  <si>
    <t>B56,B57</t>
  </si>
  <si>
    <t>B58,B59</t>
  </si>
  <si>
    <t>B60,B61,B62</t>
  </si>
  <si>
    <t>B63,B64,B65</t>
  </si>
  <si>
    <t>B66,B67</t>
  </si>
  <si>
    <t>B68,B69,B70</t>
  </si>
  <si>
    <t>B71,B72,B73</t>
  </si>
  <si>
    <t>B74,B75</t>
  </si>
  <si>
    <t>B76,B77</t>
  </si>
  <si>
    <t>B78,B79</t>
  </si>
  <si>
    <t>B80,B81</t>
  </si>
  <si>
    <t>B01</t>
  </si>
  <si>
    <t>B04</t>
  </si>
  <si>
    <t>B07</t>
  </si>
  <si>
    <t>B10</t>
  </si>
  <si>
    <t>B13</t>
  </si>
  <si>
    <t>B16</t>
  </si>
  <si>
    <t>B19</t>
  </si>
  <si>
    <t>B22</t>
  </si>
  <si>
    <t>B25</t>
  </si>
  <si>
    <t>B28</t>
  </si>
  <si>
    <t>B31</t>
  </si>
  <si>
    <t>B34</t>
  </si>
  <si>
    <t>B37</t>
  </si>
  <si>
    <t>B60</t>
  </si>
  <si>
    <t>B63</t>
  </si>
  <si>
    <t>B68</t>
  </si>
  <si>
    <t>B02</t>
  </si>
  <si>
    <t>B05</t>
  </si>
  <si>
    <t>B08</t>
  </si>
  <si>
    <t>B11</t>
  </si>
  <si>
    <t>B14</t>
  </si>
  <si>
    <t>B17</t>
  </si>
  <si>
    <t>B20</t>
  </si>
  <si>
    <t>B23</t>
  </si>
  <si>
    <t>B26</t>
  </si>
  <si>
    <t>B29</t>
  </si>
  <si>
    <t>B32</t>
  </si>
  <si>
    <t>B35</t>
  </si>
  <si>
    <t>B38</t>
  </si>
  <si>
    <t>B40</t>
  </si>
  <si>
    <t>B42</t>
  </si>
  <si>
    <t>B44</t>
  </si>
  <si>
    <t>B46</t>
  </si>
  <si>
    <t>B48</t>
  </si>
  <si>
    <t>B50</t>
  </si>
  <si>
    <t>B52</t>
  </si>
  <si>
    <t>B54</t>
  </si>
  <si>
    <t>B56</t>
  </si>
  <si>
    <t>B58</t>
  </si>
  <si>
    <t>B61</t>
  </si>
  <si>
    <t>B64</t>
  </si>
  <si>
    <t>B66</t>
  </si>
  <si>
    <t>B69</t>
  </si>
  <si>
    <t>B74</t>
  </si>
  <si>
    <t>B78</t>
  </si>
  <si>
    <t>B03</t>
  </si>
  <si>
    <t>B06</t>
  </si>
  <si>
    <t>B09</t>
  </si>
  <si>
    <t>B12</t>
  </si>
  <si>
    <t>B15</t>
  </si>
  <si>
    <t>B18</t>
  </si>
  <si>
    <t>B21</t>
  </si>
  <si>
    <t>B24</t>
  </si>
  <si>
    <t>B27</t>
  </si>
  <si>
    <t>B30</t>
  </si>
  <si>
    <t>B33</t>
  </si>
  <si>
    <t>B36</t>
  </si>
  <si>
    <t>B39</t>
  </si>
  <si>
    <t>B41</t>
  </si>
  <si>
    <t>B43</t>
  </si>
  <si>
    <t>B45</t>
  </si>
  <si>
    <t>B47</t>
  </si>
  <si>
    <t>B49</t>
  </si>
  <si>
    <t>B51</t>
  </si>
  <si>
    <t>B53</t>
  </si>
  <si>
    <t>B55</t>
  </si>
  <si>
    <t>B57</t>
  </si>
  <si>
    <t>B59</t>
  </si>
  <si>
    <t>B62</t>
  </si>
  <si>
    <t>B65</t>
  </si>
  <si>
    <t>B67</t>
  </si>
  <si>
    <t>B70</t>
  </si>
  <si>
    <t>B75</t>
  </si>
  <si>
    <t>B79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</si>
</sst>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 numFmtId="182" formatCode="0.000;\-0.000;;@\,"/>
    <numFmt numFmtId="183" formatCode="0.00;\-0.00;;@\,"/>
    <numFmt numFmtId="184" formatCode="0;\-0;;@\,"/>
    <numFmt numFmtId="185" formatCode="0;[Red]0"/>
  </numFmts>
  <fonts count="35"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0">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4" borderId="0" applyNumberFormat="0" applyBorder="0" applyAlignment="0" applyProtection="0"/>
    <xf numFmtId="0" fontId="3"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3" fillId="27" borderId="0" applyNumberFormat="0" applyBorder="0" applyAlignment="0" applyProtection="0"/>
    <xf numFmtId="0" fontId="24" fillId="28" borderId="0" applyNumberFormat="0" applyBorder="0" applyAlignment="0" applyProtection="0"/>
    <xf numFmtId="0" fontId="28" fillId="0" borderId="0"/>
    <xf numFmtId="0" fontId="30" fillId="35" borderId="0" applyNumberFormat="0" applyBorder="0" applyAlignment="0" applyProtection="0"/>
    <xf numFmtId="0" fontId="4" fillId="0" borderId="0"/>
    <xf numFmtId="0" fontId="2" fillId="6" borderId="0" applyNumberFormat="0" applyBorder="0" applyAlignment="0" applyProtection="0"/>
    <xf numFmtId="0" fontId="2" fillId="27" borderId="0" applyNumberFormat="0" applyBorder="0" applyAlignment="0" applyProtection="0"/>
    <xf numFmtId="0" fontId="1" fillId="0" borderId="0" applyNumberFormat="0" applyFill="0" applyBorder="0" applyAlignment="0" applyProtection="0">
      <alignment horizontal="left"/>
    </xf>
  </cellStyleXfs>
  <cellXfs count="295">
    <xf numFmtId="0" fontId="0" fillId="0" borderId="0" xfId="0"/>
    <xf numFmtId="0" fontId="6"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0" fillId="0" borderId="1" xfId="0" applyBorder="1" applyAlignment="1">
      <alignment vertical="center"/>
    </xf>
    <xf numFmtId="0" fontId="6" fillId="0" borderId="0" xfId="0" applyFont="1" applyAlignment="1">
      <alignment wrapText="1"/>
    </xf>
    <xf numFmtId="0" fontId="7" fillId="0" borderId="0" xfId="0" applyFont="1" applyAlignment="1">
      <alignment vertical="top"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6" fillId="0" borderId="1" xfId="0" quotePrefix="1" applyFont="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6"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172" fontId="21" fillId="9" borderId="1" xfId="0" applyNumberFormat="1" applyFont="1" applyFill="1" applyBorder="1" applyAlignment="1" applyProtection="1">
      <alignment horizontal="center" vertical="center"/>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3" fillId="2" borderId="0" xfId="3" applyFill="1" applyAlignment="1" applyProtection="1">
      <alignment vertical="center"/>
    </xf>
    <xf numFmtId="0" fontId="6" fillId="2" borderId="8" xfId="6" quotePrefix="1" applyFill="1" applyBorder="1" applyAlignment="1">
      <alignment vertical="center" wrapText="1"/>
    </xf>
    <xf numFmtId="0" fontId="6" fillId="2" borderId="0" xfId="6" applyFill="1" applyAlignment="1">
      <alignment vertical="center"/>
    </xf>
    <xf numFmtId="0" fontId="8" fillId="2" borderId="0" xfId="6" applyFont="1" applyFill="1" applyAlignment="1">
      <alignment vertical="center"/>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0" fontId="6" fillId="9" borderId="1" xfId="6" applyFill="1" applyBorder="1" applyAlignment="1" applyProtection="1">
      <alignment horizontal="left" vertical="center" wrapText="1"/>
      <protection locked="0"/>
    </xf>
    <xf numFmtId="0" fontId="6" fillId="2" borderId="0" xfId="6" applyFill="1" applyAlignment="1">
      <alignment horizontal="center" vertical="center"/>
    </xf>
    <xf numFmtId="166" fontId="6" fillId="2" borderId="0" xfId="6" applyNumberFormat="1" applyFill="1" applyAlignment="1">
      <alignment horizontal="center" vertical="center"/>
    </xf>
    <xf numFmtId="0" fontId="6" fillId="2" borderId="0" xfId="6" applyFill="1"/>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7" fillId="0" borderId="6" xfId="0" applyFont="1" applyBorder="1" applyAlignment="1">
      <alignment vertical="center" wrapText="1"/>
    </xf>
    <xf numFmtId="0" fontId="7" fillId="0" borderId="1" xfId="0" applyFont="1" applyBorder="1" applyAlignment="1">
      <alignment vertical="center" wrapText="1"/>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17" fillId="17" borderId="0" xfId="1" applyNumberFormat="1" applyFont="1" applyFill="1" applyBorder="1" applyAlignment="1">
      <alignment horizontal="center" vertical="center" wrapText="1"/>
    </xf>
    <xf numFmtId="0" fontId="8"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7" fillId="17" borderId="4" xfId="0" applyFont="1" applyFill="1" applyBorder="1" applyAlignment="1">
      <alignment horizontal="left" vertical="center" wrapText="1"/>
    </xf>
    <xf numFmtId="0" fontId="6" fillId="17" borderId="4" xfId="0" applyFont="1" applyFill="1" applyBorder="1" applyAlignment="1">
      <alignment horizontal="center" vertical="center" wrapText="1"/>
    </xf>
    <xf numFmtId="0" fontId="6"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175" fontId="6" fillId="9" borderId="1" xfId="6" applyNumberFormat="1" applyFill="1" applyBorder="1" applyAlignment="1">
      <alignment horizontal="center" vertical="center" wrapText="1"/>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172" fontId="4" fillId="23"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0" fontId="6" fillId="11" borderId="1" xfId="13" applyFont="1" applyFill="1" applyBorder="1" applyAlignment="1" applyProtection="1">
      <alignment vertical="center"/>
      <protection locked="0"/>
    </xf>
    <xf numFmtId="174" fontId="6" fillId="31" borderId="1" xfId="10" applyNumberFormat="1" applyFont="1" applyFill="1" applyBorder="1" applyAlignment="1" applyProtection="1">
      <alignment vertical="center"/>
      <protection locked="0"/>
    </xf>
    <xf numFmtId="173" fontId="3" fillId="30" borderId="1" xfId="9" applyNumberFormat="1" applyFill="1" applyBorder="1" applyAlignment="1" applyProtection="1">
      <alignment vertical="center"/>
    </xf>
    <xf numFmtId="174" fontId="6" fillId="30" borderId="1" xfId="9" applyNumberFormat="1" applyFont="1" applyFill="1" applyBorder="1" applyAlignment="1" applyProtection="1">
      <alignment vertical="center"/>
      <protection locked="0"/>
    </xf>
    <xf numFmtId="174" fontId="6" fillId="33" borderId="1" xfId="9" applyNumberFormat="1" applyFont="1" applyFill="1" applyBorder="1" applyAlignment="1" applyProtection="1">
      <alignment vertical="center"/>
      <protection locked="0"/>
    </xf>
    <xf numFmtId="174" fontId="6"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2" borderId="1" xfId="11" quotePrefix="1" applyFont="1" applyFill="1" applyBorder="1" applyAlignment="1" applyProtection="1">
      <alignment horizontal="center" vertical="center" wrapText="1"/>
    </xf>
    <xf numFmtId="173" fontId="3" fillId="33"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9"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9"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30" borderId="1" xfId="9" applyNumberFormat="1" applyFill="1" applyBorder="1" applyAlignment="1" applyProtection="1">
      <alignment vertical="center"/>
      <protection locked="0"/>
    </xf>
    <xf numFmtId="176" fontId="3" fillId="30" borderId="1" xfId="9" applyNumberFormat="1" applyFill="1" applyBorder="1" applyAlignment="1" applyProtection="1">
      <alignment vertical="center"/>
    </xf>
    <xf numFmtId="176" fontId="3" fillId="33" borderId="1" xfId="9" applyNumberFormat="1" applyFill="1" applyBorder="1" applyAlignment="1" applyProtection="1">
      <alignment vertical="center"/>
    </xf>
    <xf numFmtId="176" fontId="6" fillId="31" borderId="1" xfId="10" applyNumberFormat="1" applyFont="1" applyFill="1" applyBorder="1" applyAlignment="1" applyProtection="1">
      <alignment vertical="center"/>
    </xf>
    <xf numFmtId="176" fontId="6" fillId="34" borderId="1" xfId="10" applyNumberFormat="1" applyFont="1" applyFill="1" applyBorder="1" applyAlignment="1" applyProtection="1">
      <alignment vertical="center"/>
    </xf>
    <xf numFmtId="177" fontId="3" fillId="30" borderId="5" xfId="9" applyNumberFormat="1" applyFill="1" applyBorder="1" applyAlignment="1" applyProtection="1">
      <alignment vertical="center"/>
    </xf>
    <xf numFmtId="177" fontId="3" fillId="30" borderId="1" xfId="9" applyNumberFormat="1" applyFill="1" applyBorder="1" applyAlignment="1" applyProtection="1">
      <alignment vertical="center"/>
    </xf>
    <xf numFmtId="2" fontId="7" fillId="7" borderId="1" xfId="6" applyNumberFormat="1" applyFont="1" applyFill="1" applyBorder="1" applyAlignment="1">
      <alignment horizontal="center" vertical="center" wrapText="1"/>
    </xf>
    <xf numFmtId="49" fontId="6" fillId="11" borderId="1" xfId="8" quotePrefix="1" applyNumberFormat="1" applyFont="1" applyFill="1" applyBorder="1" applyAlignment="1" applyProtection="1">
      <alignment horizontal="center" vertical="center" wrapText="1"/>
    </xf>
    <xf numFmtId="49" fontId="6" fillId="32" borderId="1" xfId="11" quotePrefix="1" applyNumberFormat="1" applyFont="1" applyFill="1" applyBorder="1" applyAlignment="1" applyProtection="1">
      <alignment horizontal="center" vertical="center" wrapText="1"/>
    </xf>
    <xf numFmtId="0" fontId="7" fillId="0" borderId="1" xfId="0" applyFont="1" applyBorder="1" applyAlignment="1">
      <alignment horizontal="left"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78" fontId="22" fillId="18" borderId="1" xfId="0" applyNumberFormat="1" applyFont="1" applyFill="1" applyBorder="1" applyAlignment="1" applyProtection="1">
      <alignment horizontal="center" vertical="center"/>
      <protection locked="0"/>
    </xf>
    <xf numFmtId="178" fontId="21" fillId="19" borderId="1" xfId="0" applyNumberFormat="1" applyFont="1" applyFill="1" applyBorder="1" applyAlignment="1" applyProtection="1">
      <alignment horizontal="center" vertical="center"/>
      <protection locked="0"/>
    </xf>
    <xf numFmtId="178" fontId="22" fillId="20" borderId="1" xfId="0" applyNumberFormat="1" applyFont="1" applyFill="1" applyBorder="1" applyAlignment="1" applyProtection="1">
      <alignment horizontal="center" vertical="center"/>
      <protection locked="0"/>
    </xf>
    <xf numFmtId="178" fontId="22" fillId="21" borderId="1" xfId="0" applyNumberFormat="1" applyFont="1" applyFill="1" applyBorder="1" applyAlignment="1" applyProtection="1">
      <alignment horizontal="center" vertical="center"/>
      <protection locked="0"/>
    </xf>
    <xf numFmtId="178" fontId="21" fillId="22" borderId="1" xfId="0" applyNumberFormat="1" applyFont="1" applyFill="1" applyBorder="1" applyAlignment="1" applyProtection="1">
      <alignment horizontal="center" vertical="center"/>
      <protection locked="0"/>
    </xf>
    <xf numFmtId="178" fontId="31" fillId="18" borderId="1" xfId="0" applyNumberFormat="1" applyFont="1" applyFill="1" applyBorder="1" applyAlignment="1" applyProtection="1">
      <alignment horizontal="center" vertical="center" wrapText="1"/>
      <protection locked="0"/>
    </xf>
    <xf numFmtId="178" fontId="9" fillId="19" borderId="1" xfId="0" applyNumberFormat="1" applyFont="1" applyFill="1" applyBorder="1" applyAlignment="1" applyProtection="1">
      <alignment horizontal="center" vertical="center" wrapText="1"/>
      <protection locked="0"/>
    </xf>
    <xf numFmtId="178" fontId="31"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8" fontId="31" fillId="21" borderId="1" xfId="0" applyNumberFormat="1" applyFont="1" applyFill="1" applyBorder="1" applyAlignment="1" applyProtection="1">
      <alignment horizontal="center" vertical="center" wrapText="1"/>
      <protection locked="0"/>
    </xf>
    <xf numFmtId="178"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172" fontId="9" fillId="9" borderId="1" xfId="0" applyNumberFormat="1" applyFont="1" applyFill="1" applyBorder="1" applyAlignment="1" applyProtection="1">
      <alignment horizontal="center" vertical="center" wrapText="1"/>
      <protection locked="0"/>
    </xf>
    <xf numFmtId="0" fontId="6" fillId="0" borderId="0" xfId="6"/>
    <xf numFmtId="0" fontId="6" fillId="0" borderId="0" xfId="6" applyAlignment="1">
      <alignment horizontal="left"/>
    </xf>
    <xf numFmtId="0" fontId="32"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6" borderId="0" xfId="6" applyFill="1" applyAlignment="1">
      <alignment horizontal="left"/>
    </xf>
    <xf numFmtId="14" fontId="6" fillId="0" borderId="0" xfId="6" applyNumberFormat="1"/>
    <xf numFmtId="0" fontId="6" fillId="0" borderId="0" xfId="6" quotePrefix="1" applyAlignment="1">
      <alignment horizontal="left"/>
    </xf>
    <xf numFmtId="0" fontId="6" fillId="36" borderId="0" xfId="6" applyFill="1" applyAlignment="1">
      <alignment horizontal="left" vertical="center"/>
    </xf>
    <xf numFmtId="179" fontId="6"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3"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2" fontId="21" fillId="10" borderId="1" xfId="0" applyNumberFormat="1" applyFont="1" applyFill="1" applyBorder="1" applyAlignment="1">
      <alignment horizontal="center" vertical="center"/>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49" fontId="21" fillId="0" borderId="1" xfId="0" applyNumberFormat="1" applyFont="1" applyBorder="1" applyAlignment="1" applyProtection="1">
      <alignment horizontal="center" vertical="center" wrapText="1"/>
      <protection locked="0"/>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64" fontId="21" fillId="9" borderId="1" xfId="0" applyNumberFormat="1" applyFont="1" applyFill="1" applyBorder="1" applyAlignment="1" applyProtection="1">
      <alignment horizontal="center" vertical="center"/>
      <protection locked="0"/>
    </xf>
    <xf numFmtId="180" fontId="21" fillId="3" borderId="1" xfId="0" applyNumberFormat="1" applyFont="1" applyFill="1" applyBorder="1" applyAlignment="1" applyProtection="1">
      <alignment horizontal="center" vertical="center"/>
      <protection locked="0"/>
    </xf>
    <xf numFmtId="181" fontId="15" fillId="8" borderId="1" xfId="0" applyNumberFormat="1" applyFont="1" applyFill="1" applyBorder="1" applyAlignment="1" applyProtection="1">
      <alignment horizontal="center" vertical="center"/>
      <protection locked="0"/>
    </xf>
    <xf numFmtId="181" fontId="21"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0" fillId="0" borderId="1" xfId="0" applyBorder="1"/>
    <xf numFmtId="0" fontId="34" fillId="0" borderId="1" xfId="0" applyFont="1" applyBorder="1" applyAlignment="1">
      <alignment vertical="center"/>
    </xf>
    <xf numFmtId="0" fontId="34" fillId="38" borderId="1" xfId="0" applyFont="1" applyFill="1" applyBorder="1" applyAlignment="1">
      <alignment vertical="center"/>
    </xf>
    <xf numFmtId="0" fontId="6" fillId="0" borderId="1" xfId="0" applyFont="1" applyBorder="1" applyAlignment="1">
      <alignment horizontal="center" vertical="center" wrapText="1"/>
    </xf>
    <xf numFmtId="0" fontId="6" fillId="0" borderId="6" xfId="6" applyBorder="1" applyAlignment="1">
      <alignment horizontal="center" vertical="center" wrapText="1"/>
    </xf>
    <xf numFmtId="0" fontId="6" fillId="0" borderId="1" xfId="6" applyBorder="1" applyAlignment="1">
      <alignment horizontal="center" vertical="center" wrapText="1"/>
    </xf>
    <xf numFmtId="0" fontId="6" fillId="17" borderId="1" xfId="6" applyFill="1" applyBorder="1" applyAlignment="1">
      <alignment horizontal="center" vertical="center" wrapText="1"/>
    </xf>
    <xf numFmtId="0" fontId="6" fillId="4" borderId="1" xfId="6" applyFill="1" applyBorder="1" applyAlignment="1">
      <alignment horizontal="center" vertical="center" wrapText="1"/>
    </xf>
    <xf numFmtId="0" fontId="6" fillId="4" borderId="3" xfId="6" applyFill="1" applyBorder="1" applyAlignment="1">
      <alignment horizontal="center" vertical="center" wrapText="1"/>
    </xf>
    <xf numFmtId="0" fontId="7" fillId="0" borderId="6" xfId="0" applyFont="1" applyBorder="1" applyAlignment="1">
      <alignment vertical="top" wrapText="1"/>
    </xf>
    <xf numFmtId="182" fontId="22" fillId="18" borderId="1" xfId="0" applyNumberFormat="1" applyFont="1" applyFill="1" applyBorder="1" applyAlignment="1" applyProtection="1">
      <alignment horizontal="center" vertical="center"/>
      <protection locked="0"/>
    </xf>
    <xf numFmtId="182" fontId="21" fillId="19" borderId="1" xfId="0" applyNumberFormat="1" applyFont="1" applyFill="1" applyBorder="1" applyAlignment="1" applyProtection="1">
      <alignment horizontal="center" vertical="center"/>
      <protection locked="0"/>
    </xf>
    <xf numFmtId="182" fontId="22" fillId="20" borderId="1" xfId="0" applyNumberFormat="1" applyFont="1" applyFill="1" applyBorder="1" applyAlignment="1" applyProtection="1">
      <alignment horizontal="center" vertical="center"/>
      <protection locked="0"/>
    </xf>
    <xf numFmtId="183" fontId="21" fillId="10" borderId="1" xfId="0" applyNumberFormat="1" applyFont="1" applyFill="1" applyBorder="1" applyAlignment="1" applyProtection="1">
      <alignment horizontal="center" vertical="center"/>
      <protection locked="0"/>
    </xf>
    <xf numFmtId="183" fontId="21" fillId="3" borderId="1" xfId="0" applyNumberFormat="1" applyFont="1" applyFill="1" applyBorder="1" applyAlignment="1" applyProtection="1">
      <alignment horizontal="center" vertical="center"/>
      <protection locked="0"/>
    </xf>
    <xf numFmtId="182" fontId="21" fillId="3" borderId="1" xfId="0" applyNumberFormat="1" applyFont="1" applyFill="1" applyBorder="1" applyAlignment="1" applyProtection="1">
      <alignment horizontal="center" vertical="center"/>
      <protection locked="0"/>
    </xf>
    <xf numFmtId="183" fontId="21" fillId="10" borderId="1" xfId="0" applyNumberFormat="1" applyFont="1" applyFill="1" applyBorder="1" applyAlignment="1">
      <alignment horizontal="center" vertical="center"/>
    </xf>
    <xf numFmtId="182" fontId="21" fillId="9" borderId="1" xfId="0" applyNumberFormat="1" applyFont="1" applyFill="1" applyBorder="1" applyAlignment="1" applyProtection="1">
      <alignment horizontal="center" vertical="center"/>
      <protection locked="0"/>
    </xf>
    <xf numFmtId="182" fontId="22" fillId="21" borderId="1" xfId="0" applyNumberFormat="1" applyFont="1" applyFill="1" applyBorder="1" applyAlignment="1" applyProtection="1">
      <alignment horizontal="center" vertical="center"/>
      <protection locked="0"/>
    </xf>
    <xf numFmtId="182" fontId="21" fillId="22" borderId="1" xfId="0" applyNumberFormat="1" applyFont="1" applyFill="1" applyBorder="1" applyAlignment="1" applyProtection="1">
      <alignment horizontal="center" vertical="center"/>
      <protection locked="0"/>
    </xf>
    <xf numFmtId="184" fontId="4" fillId="9" borderId="1" xfId="6" applyNumberFormat="1" applyFont="1" applyFill="1" applyBorder="1" applyAlignment="1">
      <alignment horizontal="center" vertical="center"/>
    </xf>
    <xf numFmtId="182" fontId="4" fillId="12" borderId="1" xfId="6" applyNumberFormat="1" applyFont="1" applyFill="1" applyBorder="1" applyAlignment="1">
      <alignment horizontal="center" vertical="center"/>
    </xf>
    <xf numFmtId="183" fontId="4" fillId="12" borderId="1" xfId="6" applyNumberFormat="1" applyFont="1" applyFill="1" applyBorder="1" applyAlignment="1">
      <alignment horizontal="center" vertical="center"/>
    </xf>
    <xf numFmtId="182" fontId="4" fillId="9" borderId="1" xfId="6" applyNumberFormat="1" applyFont="1" applyFill="1" applyBorder="1" applyAlignment="1">
      <alignment horizontal="center" vertical="center"/>
    </xf>
    <xf numFmtId="183" fontId="4" fillId="9" borderId="1" xfId="6" applyNumberFormat="1" applyFont="1" applyFill="1" applyBorder="1" applyAlignment="1">
      <alignment horizontal="center" vertical="center"/>
    </xf>
    <xf numFmtId="1" fontId="6" fillId="9" borderId="1" xfId="6" applyNumberFormat="1" applyFill="1" applyBorder="1" applyAlignment="1" applyProtection="1">
      <alignment horizontal="center" vertical="center" wrapText="1"/>
      <protection locked="0"/>
    </xf>
    <xf numFmtId="2" fontId="0" fillId="2" borderId="1" xfId="0" applyNumberFormat="1" applyFill="1" applyBorder="1" applyAlignment="1">
      <alignment horizontal="center" vertical="center"/>
    </xf>
    <xf numFmtId="165" fontId="0" fillId="2" borderId="1" xfId="0" applyNumberFormat="1" applyFill="1" applyBorder="1" applyAlignment="1">
      <alignment horizontal="center" vertical="center"/>
    </xf>
    <xf numFmtId="0" fontId="0" fillId="2" borderId="1" xfId="0" applyFill="1" applyBorder="1" applyAlignment="1">
      <alignment vertical="center" wrapText="1"/>
    </xf>
    <xf numFmtId="0" fontId="6" fillId="9" borderId="1" xfId="0" quotePrefix="1" applyFont="1" applyFill="1" applyBorder="1" applyAlignment="1" applyProtection="1">
      <alignment horizontal="center" vertical="center" wrapText="1"/>
      <protection locked="0"/>
    </xf>
    <xf numFmtId="0" fontId="6" fillId="9" borderId="1" xfId="0" applyFont="1" applyFill="1" applyBorder="1" applyAlignment="1" applyProtection="1">
      <alignment horizontal="center" vertical="center" wrapText="1"/>
      <protection locked="0"/>
    </xf>
    <xf numFmtId="185" fontId="6" fillId="9" borderId="1" xfId="6" applyNumberFormat="1" applyFill="1" applyBorder="1" applyAlignment="1">
      <alignment horizontal="center" vertical="center" wrapText="1"/>
    </xf>
    <xf numFmtId="2" fontId="4" fillId="23" borderId="1" xfId="6" applyNumberFormat="1" applyFont="1" applyFill="1" applyBorder="1" applyAlignment="1">
      <alignment horizontal="center" vertical="center"/>
    </xf>
    <xf numFmtId="2" fontId="4" fillId="12" borderId="1" xfId="6" applyNumberFormat="1" applyFont="1" applyFill="1" applyBorder="1" applyAlignment="1">
      <alignment horizontal="center" vertical="center"/>
    </xf>
    <xf numFmtId="0" fontId="15" fillId="0" borderId="0" xfId="0" quotePrefix="1" applyFont="1" applyAlignment="1">
      <alignment horizontal="left" vertical="top" wrapText="1"/>
    </xf>
    <xf numFmtId="49" fontId="11" fillId="6" borderId="0" xfId="1" applyNumberFormat="1" applyFill="1" applyAlignment="1" applyProtection="1">
      <alignment horizontal="left" vertical="center" wrapText="1"/>
      <protection locked="0"/>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49" fontId="11" fillId="6" borderId="0" xfId="1" applyNumberFormat="1" applyFill="1" applyAlignment="1" applyProtection="1">
      <alignment horizontal="center" vertical="center" wrapText="1"/>
      <protection locked="0"/>
    </xf>
    <xf numFmtId="0" fontId="6" fillId="2" borderId="8" xfId="6" quotePrefix="1" applyFill="1" applyBorder="1" applyAlignment="1">
      <alignment horizontal="center" vertical="center" wrapText="1"/>
    </xf>
    <xf numFmtId="0" fontId="30" fillId="35" borderId="13" xfId="15" quotePrefix="1" applyBorder="1" applyAlignment="1">
      <alignment horizontal="left" vertical="top" wrapText="1"/>
    </xf>
    <xf numFmtId="0" fontId="30" fillId="35" borderId="8" xfId="15" quotePrefix="1" applyBorder="1" applyAlignment="1">
      <alignment horizontal="left" vertical="top"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0" applyFont="1"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7" fillId="0" borderId="1" xfId="0" applyFont="1" applyBorder="1" applyAlignment="1">
      <alignment horizontal="center" vertical="center" wrapText="1"/>
    </xf>
    <xf numFmtId="0" fontId="6" fillId="4" borderId="1" xfId="0" applyFont="1" applyFill="1" applyBorder="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7" fillId="7" borderId="11" xfId="0" applyFont="1" applyFill="1" applyBorder="1" applyAlignment="1" applyProtection="1">
      <alignment horizontal="center" vertical="center" wrapText="1"/>
      <protection locked="0"/>
    </xf>
    <xf numFmtId="0" fontId="7" fillId="7" borderId="0" xfId="0" applyFont="1" applyFill="1" applyAlignment="1" applyProtection="1">
      <alignment horizontal="center" vertical="center" wrapText="1"/>
      <protection locked="0"/>
    </xf>
    <xf numFmtId="0" fontId="7" fillId="0" borderId="1" xfId="0" applyFont="1" applyBorder="1" applyAlignment="1">
      <alignment horizontal="left" vertical="center" wrapText="1"/>
    </xf>
    <xf numFmtId="0" fontId="25" fillId="18" borderId="1" xfId="0" applyFont="1" applyFill="1" applyBorder="1" applyAlignment="1" applyProtection="1">
      <alignment horizontal="center" vertical="center" wrapText="1"/>
      <protection locked="0"/>
    </xf>
    <xf numFmtId="0" fontId="6" fillId="2" borderId="8" xfId="0" quotePrefix="1" applyFont="1" applyFill="1" applyBorder="1" applyAlignment="1">
      <alignment horizontal="left" vertical="center" wrapText="1"/>
    </xf>
    <xf numFmtId="0" fontId="17" fillId="6" borderId="11" xfId="1" applyNumberFormat="1" applyFont="1" applyFill="1" applyBorder="1" applyAlignment="1">
      <alignment horizontal="center" vertical="center" wrapText="1"/>
    </xf>
    <xf numFmtId="0" fontId="17" fillId="6" borderId="0" xfId="1" applyNumberFormat="1" applyFont="1" applyFill="1" applyBorder="1" applyAlignment="1">
      <alignment horizontal="center" vertical="center" wrapText="1"/>
    </xf>
    <xf numFmtId="0" fontId="6" fillId="2" borderId="0" xfId="6" quotePrefix="1" applyFill="1" applyAlignment="1">
      <alignment horizontal="center" vertical="center" wrapText="1"/>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6" fillId="2" borderId="8" xfId="6" quotePrefix="1" applyFill="1" applyBorder="1" applyAlignment="1">
      <alignment horizontal="left" vertical="center" wrapText="1"/>
    </xf>
    <xf numFmtId="0" fontId="5" fillId="0" borderId="1" xfId="0" applyFont="1" applyBorder="1" applyAlignment="1">
      <alignment wrapText="1"/>
    </xf>
    <xf numFmtId="0" fontId="0" fillId="0" borderId="1" xfId="0" applyBorder="1"/>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9" fillId="0" borderId="1" xfId="0" applyFont="1" applyBorder="1" applyAlignment="1">
      <alignment wrapText="1"/>
    </xf>
    <xf numFmtId="0" fontId="7" fillId="0" borderId="1" xfId="0" applyFont="1" applyBorder="1"/>
    <xf numFmtId="0" fontId="0" fillId="0" borderId="1" xfId="0" applyBorder="1" applyAlignment="1">
      <alignment vertical="top" wrapText="1"/>
    </xf>
    <xf numFmtId="0" fontId="6" fillId="0" borderId="3" xfId="6" applyBorder="1" applyAlignment="1">
      <alignment horizontal="center" vertical="center" wrapText="1"/>
    </xf>
    <xf numFmtId="0" fontId="6" fillId="0" borderId="4" xfId="6" applyBorder="1" applyAlignment="1">
      <alignment horizontal="center" vertical="center" wrapText="1"/>
    </xf>
    <xf numFmtId="0" fontId="6" fillId="0" borderId="5" xfId="6" applyBorder="1" applyAlignment="1">
      <alignment horizontal="center" vertical="center" wrapText="1"/>
    </xf>
    <xf numFmtId="0" fontId="7" fillId="0" borderId="3" xfId="0" applyFont="1" applyBorder="1" applyAlignment="1">
      <alignment horizontal="left" vertical="center" wrapText="1" indent="1"/>
    </xf>
    <xf numFmtId="0" fontId="7" fillId="0" borderId="5" xfId="0" applyFont="1" applyBorder="1" applyAlignment="1">
      <alignment horizontal="left" vertical="center" wrapText="1" indent="1"/>
    </xf>
    <xf numFmtId="0" fontId="7" fillId="0" borderId="1" xfId="0" applyFont="1" applyBorder="1" applyAlignment="1">
      <alignment horizontal="left" vertical="center" wrapText="1" indent="1"/>
    </xf>
    <xf numFmtId="0" fontId="30" fillId="35" borderId="13" xfId="15" quotePrefix="1" applyBorder="1" applyAlignment="1" applyProtection="1">
      <alignment horizontal="left" vertical="center" wrapText="1"/>
    </xf>
    <xf numFmtId="0" fontId="30" fillId="35" borderId="8" xfId="15" quotePrefix="1" applyBorder="1" applyAlignment="1" applyProtection="1">
      <alignment horizontal="left" vertical="center" wrapText="1"/>
    </xf>
    <xf numFmtId="0" fontId="30" fillId="35" borderId="13" xfId="15" quotePrefix="1" applyBorder="1" applyAlignment="1" applyProtection="1">
      <alignment horizontal="center" vertical="center" wrapText="1"/>
    </xf>
    <xf numFmtId="0" fontId="30" fillId="35" borderId="8" xfId="15" quotePrefix="1" applyBorder="1" applyAlignment="1" applyProtection="1">
      <alignment horizontal="center" vertical="center" wrapText="1"/>
    </xf>
    <xf numFmtId="0" fontId="30" fillId="35" borderId="14" xfId="15" quotePrefix="1" applyBorder="1" applyAlignment="1" applyProtection="1">
      <alignment horizontal="center" vertical="center" wrapText="1"/>
    </xf>
    <xf numFmtId="0" fontId="17" fillId="6" borderId="1" xfId="1" applyNumberFormat="1" applyFont="1" applyFill="1" applyBorder="1" applyAlignment="1" applyProtection="1">
      <alignment horizontal="center" vertical="center" wrapText="1"/>
    </xf>
    <xf numFmtId="0" fontId="6" fillId="0" borderId="8" xfId="0" applyFont="1" applyBorder="1" applyAlignment="1">
      <alignment horizontal="left" vertical="center" wrapText="1"/>
    </xf>
    <xf numFmtId="0" fontId="0" fillId="0" borderId="8" xfId="0" applyBorder="1" applyAlignment="1">
      <alignment horizontal="left" vertical="center" wrapText="1"/>
    </xf>
    <xf numFmtId="0" fontId="7" fillId="7" borderId="6" xfId="0" applyFont="1" applyFill="1" applyBorder="1" applyAlignment="1" applyProtection="1">
      <alignment horizontal="center" vertical="center" wrapText="1"/>
      <protection locked="0"/>
    </xf>
    <xf numFmtId="0" fontId="7" fillId="7" borderId="2" xfId="0" applyFont="1" applyFill="1" applyBorder="1" applyAlignment="1" applyProtection="1">
      <alignment horizontal="center" vertical="center" wrapText="1"/>
      <protection locked="0"/>
    </xf>
    <xf numFmtId="0" fontId="7" fillId="7" borderId="4" xfId="0" applyFont="1" applyFill="1" applyBorder="1" applyAlignment="1" applyProtection="1">
      <alignment horizontal="center" vertical="center" wrapText="1"/>
      <protection locked="0"/>
    </xf>
    <xf numFmtId="0" fontId="6"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17" fillId="6" borderId="13" xfId="1" applyNumberFormat="1" applyFont="1" applyFill="1" applyBorder="1" applyAlignment="1">
      <alignment horizontal="center" vertical="center" wrapText="1"/>
    </xf>
    <xf numFmtId="0" fontId="17" fillId="6" borderId="8" xfId="1" applyNumberFormat="1" applyFont="1" applyFill="1" applyBorder="1" applyAlignment="1">
      <alignment horizontal="center" vertical="center" wrapText="1"/>
    </xf>
    <xf numFmtId="0" fontId="30" fillId="17" borderId="0" xfId="15" quotePrefix="1" applyFill="1" applyBorder="1" applyAlignment="1">
      <alignment horizontal="left" vertical="top"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vertical="top" wrapText="1"/>
    </xf>
    <xf numFmtId="0" fontId="6" fillId="0" borderId="0" xfId="0" quotePrefix="1" applyFont="1" applyAlignment="1">
      <alignment horizontal="left"/>
    </xf>
  </cellXfs>
  <cellStyles count="20">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42578125" customWidth="1"/>
    <col min="2" max="2" width="46.42578125" customWidth="1"/>
    <col min="3" max="3" width="28" customWidth="1"/>
    <col min="4" max="4" width="18.140625" customWidth="1"/>
    <col min="5" max="5" width="21.5703125" customWidth="1"/>
  </cols>
  <sheetData>
    <row r="1" spans="1:8" x14ac:dyDescent="0.2">
      <c r="A1" s="25"/>
      <c r="B1" s="25"/>
      <c r="C1" s="25"/>
      <c r="D1" s="25"/>
      <c r="E1" s="25"/>
    </row>
    <row r="2" spans="1:8" ht="16.5" x14ac:dyDescent="0.2">
      <c r="A2" s="129" t="s">
        <v>167</v>
      </c>
      <c r="B2" s="61"/>
      <c r="C2" s="61"/>
      <c r="D2" s="61"/>
      <c r="E2" s="61"/>
    </row>
    <row r="3" spans="1:8" ht="15" x14ac:dyDescent="0.2">
      <c r="A3" s="61"/>
      <c r="B3" s="126" t="s">
        <v>168</v>
      </c>
      <c r="C3" s="125" t="s">
        <v>171</v>
      </c>
      <c r="D3" s="125" t="s">
        <v>33</v>
      </c>
      <c r="E3" s="125" t="s">
        <v>32</v>
      </c>
    </row>
    <row r="4" spans="1:8" ht="15" x14ac:dyDescent="0.2">
      <c r="A4" s="62" t="s">
        <v>167</v>
      </c>
      <c r="B4" s="29" t="s">
        <v>772</v>
      </c>
      <c r="C4" s="29" t="s">
        <v>768</v>
      </c>
      <c r="D4" s="29" t="s">
        <v>769</v>
      </c>
      <c r="E4" s="29" t="s">
        <v>166</v>
      </c>
    </row>
    <row r="5" spans="1:8" x14ac:dyDescent="0.2">
      <c r="A5" s="61"/>
      <c r="B5" s="61"/>
      <c r="C5" s="61"/>
      <c r="D5" s="61"/>
      <c r="E5" s="61"/>
    </row>
    <row r="6" spans="1:8" ht="16.5" x14ac:dyDescent="0.2">
      <c r="A6" s="64" t="s">
        <v>27</v>
      </c>
      <c r="B6" s="61"/>
      <c r="C6" s="61"/>
      <c r="D6" s="61"/>
      <c r="E6" s="61"/>
    </row>
    <row r="7" spans="1:8" ht="15" x14ac:dyDescent="0.2">
      <c r="A7" s="65" t="s">
        <v>28</v>
      </c>
      <c r="B7" s="214" t="s">
        <v>29</v>
      </c>
      <c r="C7" s="214"/>
      <c r="D7" s="214"/>
      <c r="E7" s="214"/>
    </row>
    <row r="8" spans="1:8" ht="30" customHeight="1" x14ac:dyDescent="0.2">
      <c r="A8" s="69" t="s">
        <v>222</v>
      </c>
      <c r="B8" s="213" t="s">
        <v>211</v>
      </c>
      <c r="C8" s="213"/>
      <c r="D8" s="213"/>
      <c r="E8" s="213"/>
    </row>
    <row r="9" spans="1:8" ht="30" customHeight="1" x14ac:dyDescent="0.2">
      <c r="A9" s="69" t="s">
        <v>733</v>
      </c>
      <c r="B9" s="213"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GSP_B Licence area.</v>
      </c>
      <c r="C9" s="213"/>
      <c r="D9" s="213"/>
      <c r="E9" s="213"/>
    </row>
    <row r="10" spans="1:8" ht="30" customHeight="1" x14ac:dyDescent="0.2">
      <c r="A10" s="69" t="s">
        <v>66</v>
      </c>
      <c r="B10" s="213" t="s">
        <v>31</v>
      </c>
      <c r="C10" s="213"/>
      <c r="D10" s="213"/>
      <c r="E10" s="213"/>
    </row>
    <row r="11" spans="1:8" ht="61.5" customHeight="1" x14ac:dyDescent="0.2">
      <c r="A11" s="69" t="s">
        <v>67</v>
      </c>
      <c r="B11" s="213"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GSP_B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13"/>
      <c r="D11" s="213"/>
      <c r="E11" s="213"/>
      <c r="F11" s="216"/>
      <c r="G11" s="216"/>
      <c r="H11" s="216"/>
    </row>
    <row r="12" spans="1:8" ht="86.25" customHeight="1" x14ac:dyDescent="0.2">
      <c r="A12" s="69" t="s">
        <v>49</v>
      </c>
      <c r="B12" s="213" t="s">
        <v>185</v>
      </c>
      <c r="C12" s="213"/>
      <c r="D12" s="213"/>
      <c r="E12" s="213"/>
    </row>
    <row r="13" spans="1:8" ht="33.75" customHeight="1" x14ac:dyDescent="0.2">
      <c r="A13" s="69" t="s">
        <v>186</v>
      </c>
      <c r="B13" s="213"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GSP_B Licence area.</v>
      </c>
      <c r="C13" s="213"/>
      <c r="D13" s="213"/>
      <c r="E13" s="213"/>
    </row>
    <row r="14" spans="1:8" ht="33.75" customHeight="1" x14ac:dyDescent="0.2">
      <c r="A14" s="165" t="s">
        <v>518</v>
      </c>
      <c r="B14" s="213" t="s">
        <v>519</v>
      </c>
      <c r="C14" s="213"/>
      <c r="D14" s="213"/>
      <c r="E14" s="213"/>
    </row>
    <row r="15" spans="1:8" ht="29.25" customHeight="1" x14ac:dyDescent="0.2">
      <c r="A15" s="69" t="s">
        <v>62</v>
      </c>
      <c r="B15" s="213" t="s">
        <v>152</v>
      </c>
      <c r="C15" s="213"/>
      <c r="D15" s="213"/>
      <c r="E15" s="213"/>
    </row>
    <row r="16" spans="1:8" ht="29.25" customHeight="1" x14ac:dyDescent="0.2">
      <c r="A16" s="165" t="s">
        <v>734</v>
      </c>
      <c r="B16" s="213" t="s">
        <v>735</v>
      </c>
      <c r="C16" s="213"/>
      <c r="D16" s="213"/>
      <c r="E16" s="213"/>
    </row>
    <row r="17" spans="1:5" ht="29.25" customHeight="1" x14ac:dyDescent="0.2">
      <c r="A17" s="69" t="s">
        <v>632</v>
      </c>
      <c r="B17" s="213" t="s">
        <v>634</v>
      </c>
      <c r="C17" s="213"/>
      <c r="D17" s="213"/>
      <c r="E17" s="213"/>
    </row>
    <row r="18" spans="1:5" ht="29.25" customHeight="1" x14ac:dyDescent="0.2">
      <c r="A18" s="69" t="s">
        <v>736</v>
      </c>
      <c r="B18" s="213" t="s">
        <v>737</v>
      </c>
      <c r="C18" s="213"/>
      <c r="D18" s="213"/>
      <c r="E18" s="213"/>
    </row>
    <row r="19" spans="1:5" ht="30" customHeight="1" x14ac:dyDescent="0.2">
      <c r="A19" s="69" t="s">
        <v>126</v>
      </c>
      <c r="B19" s="213" t="s">
        <v>125</v>
      </c>
      <c r="C19" s="213"/>
      <c r="D19" s="213"/>
      <c r="E19" s="213"/>
    </row>
    <row r="20" spans="1:5" x14ac:dyDescent="0.2">
      <c r="A20" s="61"/>
      <c r="B20" s="61"/>
      <c r="C20" s="61"/>
      <c r="D20" s="61"/>
      <c r="E20" s="61"/>
    </row>
    <row r="21" spans="1:5" ht="15" x14ac:dyDescent="0.2">
      <c r="A21" s="66" t="s">
        <v>37</v>
      </c>
      <c r="B21" s="61"/>
      <c r="C21" s="61"/>
      <c r="D21" s="61"/>
      <c r="E21" s="61"/>
    </row>
    <row r="22" spans="1:5" ht="15" x14ac:dyDescent="0.2">
      <c r="A22" s="65"/>
      <c r="B22" s="219"/>
      <c r="C22" s="219"/>
      <c r="D22" s="219"/>
      <c r="E22" s="219"/>
    </row>
    <row r="23" spans="1:5" ht="32.25" customHeight="1" x14ac:dyDescent="0.2">
      <c r="A23" s="217" t="s">
        <v>109</v>
      </c>
      <c r="B23" s="218"/>
      <c r="C23" s="218"/>
      <c r="D23" s="218"/>
      <c r="E23" s="218"/>
    </row>
    <row r="24" spans="1:5" x14ac:dyDescent="0.2">
      <c r="A24" s="61"/>
      <c r="B24" s="61"/>
      <c r="C24" s="61"/>
      <c r="D24" s="61"/>
      <c r="E24" s="61"/>
    </row>
    <row r="25" spans="1:5" ht="15" x14ac:dyDescent="0.2">
      <c r="A25" s="67" t="s">
        <v>38</v>
      </c>
      <c r="B25" s="61"/>
      <c r="C25" s="61"/>
      <c r="D25" s="61"/>
      <c r="E25" s="61"/>
    </row>
    <row r="26" spans="1:5" ht="15" x14ac:dyDescent="0.2">
      <c r="A26" s="63"/>
      <c r="B26" s="219"/>
      <c r="C26" s="219"/>
      <c r="D26" s="219"/>
      <c r="E26" s="219"/>
    </row>
    <row r="27" spans="1:5" ht="28.5" customHeight="1" x14ac:dyDescent="0.2">
      <c r="A27" s="217" t="s">
        <v>68</v>
      </c>
      <c r="B27" s="218"/>
      <c r="C27" s="218"/>
      <c r="D27" s="218"/>
      <c r="E27" s="218"/>
    </row>
    <row r="28" spans="1:5" ht="28.5" customHeight="1" x14ac:dyDescent="0.2">
      <c r="A28" s="215" t="s">
        <v>165</v>
      </c>
      <c r="B28" s="215"/>
      <c r="C28" s="215"/>
      <c r="D28" s="215"/>
      <c r="E28" s="215"/>
    </row>
  </sheetData>
  <customSheetViews>
    <customSheetView guid="{5032A364-B81A-48DA-88DA-AB3B86B47EE9}">
      <selection activeCell="A12" sqref="A12"/>
      <pageMargins left="0.7" right="0.7" top="0.75" bottom="0.75" header="0.3" footer="0.3"/>
    </customSheetView>
  </customSheetViews>
  <mergeCells count="19">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00000000-0004-0000-0000-00000A000000}"/>
    <hyperlink ref="A18" location="'TNUoS Mapping'!A1" display="TNUoS Mapping" xr:uid="{00000000-0004-0000-0000-00000B000000}"/>
  </hyperlinks>
  <pageMargins left="0.70866141732283472" right="0.70866141732283472" top="0.74803149606299213" bottom="0.74803149606299213" header="0.31496062992125984" footer="0.31496062992125984"/>
  <pageSetup paperSize="9" scale="6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4"/>
  <sheetViews>
    <sheetView zoomScale="70" zoomScaleNormal="70" zoomScaleSheetLayoutView="100" workbookViewId="0">
      <selection activeCell="B12" sqref="B12:B43"/>
    </sheetView>
  </sheetViews>
  <sheetFormatPr defaultColWidth="9.140625" defaultRowHeight="27.75" customHeight="1" x14ac:dyDescent="0.2"/>
  <cols>
    <col min="1" max="1" width="49" style="2" bestFit="1" customWidth="1"/>
    <col min="2" max="2" width="18.5703125" style="3" customWidth="1"/>
    <col min="3" max="3" width="9.5703125" style="2" bestFit="1" customWidth="1"/>
    <col min="4" max="4" width="17.5703125" style="2" customWidth="1"/>
    <col min="5" max="7" width="17.5703125" style="3" customWidth="1"/>
    <col min="8" max="9" width="17.5703125" style="7"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3" ht="27.75" customHeight="1" x14ac:dyDescent="0.2">
      <c r="A1" s="89" t="s">
        <v>30</v>
      </c>
      <c r="B1" s="221" t="s">
        <v>181</v>
      </c>
      <c r="C1" s="222"/>
      <c r="D1" s="222"/>
      <c r="E1" s="220"/>
      <c r="F1" s="220"/>
      <c r="G1" s="220"/>
      <c r="H1" s="220"/>
      <c r="I1" s="220"/>
      <c r="J1" s="220"/>
      <c r="K1" s="220"/>
      <c r="L1" s="50"/>
      <c r="M1" s="50"/>
    </row>
    <row r="2" spans="1:13" ht="27" customHeight="1" x14ac:dyDescent="0.2">
      <c r="A2" s="226" t="str">
        <f>Overview!B4&amp; " - Effective from "&amp;Overview!D4&amp;" - "&amp;Overview!E4&amp;" LV and HV charges"</f>
        <v>Aidien Limited - GSP_B - Effective from 1 April 2026 - Final LV and HV charges</v>
      </c>
      <c r="B2" s="226"/>
      <c r="C2" s="226"/>
      <c r="D2" s="226"/>
      <c r="E2" s="226"/>
      <c r="F2" s="226"/>
      <c r="G2" s="226"/>
      <c r="H2" s="226"/>
      <c r="I2" s="226"/>
      <c r="J2" s="226"/>
      <c r="K2" s="226"/>
    </row>
    <row r="3" spans="1:13" s="71" customFormat="1" ht="15" customHeight="1" x14ac:dyDescent="0.2">
      <c r="A3" s="78"/>
      <c r="B3" s="78"/>
      <c r="C3" s="78"/>
      <c r="D3" s="78"/>
      <c r="E3" s="78"/>
      <c r="F3" s="78"/>
      <c r="G3" s="78"/>
      <c r="H3" s="78"/>
      <c r="I3" s="78"/>
      <c r="J3" s="78"/>
      <c r="K3" s="78"/>
      <c r="L3" s="48"/>
    </row>
    <row r="4" spans="1:13" ht="27" customHeight="1" x14ac:dyDescent="0.2">
      <c r="A4" s="226" t="s">
        <v>205</v>
      </c>
      <c r="B4" s="226"/>
      <c r="C4" s="226"/>
      <c r="D4" s="226"/>
      <c r="E4" s="226"/>
      <c r="F4" s="78"/>
      <c r="G4" s="226" t="s">
        <v>206</v>
      </c>
      <c r="H4" s="226"/>
      <c r="I4" s="226"/>
      <c r="J4" s="226"/>
      <c r="K4" s="226"/>
    </row>
    <row r="5" spans="1:13" ht="28.5" customHeight="1" x14ac:dyDescent="0.2">
      <c r="A5" s="70" t="s">
        <v>19</v>
      </c>
      <c r="B5" s="75" t="s">
        <v>100</v>
      </c>
      <c r="C5" s="227" t="s">
        <v>101</v>
      </c>
      <c r="D5" s="228"/>
      <c r="E5" s="72" t="s">
        <v>102</v>
      </c>
      <c r="F5" s="78"/>
      <c r="G5" s="230"/>
      <c r="H5" s="231"/>
      <c r="I5" s="76" t="s">
        <v>106</v>
      </c>
      <c r="J5" s="77" t="s">
        <v>107</v>
      </c>
      <c r="K5" s="72" t="s">
        <v>102</v>
      </c>
    </row>
    <row r="6" spans="1:13" ht="65.25" customHeight="1" x14ac:dyDescent="0.2">
      <c r="A6" s="73" t="s">
        <v>103</v>
      </c>
      <c r="B6" s="23" t="s">
        <v>740</v>
      </c>
      <c r="C6" s="229" t="s">
        <v>741</v>
      </c>
      <c r="D6" s="229"/>
      <c r="E6" s="23" t="s">
        <v>742</v>
      </c>
      <c r="F6" s="78"/>
      <c r="G6" s="232" t="s">
        <v>746</v>
      </c>
      <c r="H6" s="232"/>
      <c r="I6" s="23" t="s">
        <v>744</v>
      </c>
      <c r="J6" s="182" t="s">
        <v>741</v>
      </c>
      <c r="K6" s="182" t="s">
        <v>742</v>
      </c>
    </row>
    <row r="7" spans="1:13" ht="65.25" customHeight="1" x14ac:dyDescent="0.2">
      <c r="A7" s="73" t="s">
        <v>26</v>
      </c>
      <c r="B7" s="21"/>
      <c r="C7" s="233"/>
      <c r="D7" s="233"/>
      <c r="E7" s="23" t="s">
        <v>743</v>
      </c>
      <c r="F7" s="78"/>
      <c r="G7" s="232" t="s">
        <v>747</v>
      </c>
      <c r="H7" s="232"/>
      <c r="I7" s="21"/>
      <c r="J7" s="182" t="s">
        <v>745</v>
      </c>
      <c r="K7" s="182" t="s">
        <v>742</v>
      </c>
    </row>
    <row r="8" spans="1:13" ht="65.25" customHeight="1" x14ac:dyDescent="0.2">
      <c r="A8" s="74" t="s">
        <v>24</v>
      </c>
      <c r="B8" s="234" t="s">
        <v>25</v>
      </c>
      <c r="C8" s="235"/>
      <c r="D8" s="235"/>
      <c r="E8" s="236"/>
      <c r="F8" s="78"/>
      <c r="G8" s="232" t="s">
        <v>110</v>
      </c>
      <c r="H8" s="232"/>
      <c r="I8" s="21"/>
      <c r="J8" s="21"/>
      <c r="K8" s="182" t="s">
        <v>743</v>
      </c>
    </row>
    <row r="9" spans="1:13" s="71" customFormat="1" ht="65.25" customHeight="1" x14ac:dyDescent="0.2">
      <c r="F9" s="78"/>
      <c r="G9" s="232" t="s">
        <v>24</v>
      </c>
      <c r="H9" s="232"/>
      <c r="I9" s="223" t="s">
        <v>25</v>
      </c>
      <c r="J9" s="224"/>
      <c r="K9" s="225"/>
      <c r="L9" s="48"/>
    </row>
    <row r="10" spans="1:13" s="71" customFormat="1" ht="12.75" customHeight="1" x14ac:dyDescent="0.2">
      <c r="A10" s="78"/>
      <c r="B10" s="78"/>
      <c r="C10" s="78"/>
      <c r="D10" s="78"/>
      <c r="E10" s="78"/>
      <c r="F10" s="78"/>
      <c r="G10" s="78"/>
      <c r="H10" s="78"/>
      <c r="I10" s="78"/>
      <c r="J10" s="78"/>
      <c r="K10" s="78"/>
      <c r="L10" s="48"/>
    </row>
    <row r="11" spans="1:13" ht="78.75" customHeight="1" x14ac:dyDescent="0.2">
      <c r="A11" s="28" t="s">
        <v>172</v>
      </c>
      <c r="B11" s="14" t="s">
        <v>771</v>
      </c>
      <c r="C11" s="14" t="s">
        <v>34</v>
      </c>
      <c r="D11" s="53" t="s">
        <v>208</v>
      </c>
      <c r="E11" s="53" t="s">
        <v>210</v>
      </c>
      <c r="F11" s="53" t="s">
        <v>209</v>
      </c>
      <c r="G11" s="14" t="s">
        <v>35</v>
      </c>
      <c r="H11" s="14" t="s">
        <v>36</v>
      </c>
      <c r="I11" s="28" t="s">
        <v>174</v>
      </c>
      <c r="J11" s="14" t="s">
        <v>63</v>
      </c>
      <c r="K11" s="14" t="s">
        <v>0</v>
      </c>
    </row>
    <row r="12" spans="1:13" ht="32.25" customHeight="1" x14ac:dyDescent="0.2">
      <c r="A12" s="16" t="s">
        <v>706</v>
      </c>
      <c r="B12" s="44" t="s">
        <v>773</v>
      </c>
      <c r="C12" s="172" t="s">
        <v>639</v>
      </c>
      <c r="D12" s="189">
        <v>11.88</v>
      </c>
      <c r="E12" s="190">
        <v>1.538</v>
      </c>
      <c r="F12" s="191">
        <v>9.1999999999999998E-2</v>
      </c>
      <c r="G12" s="192">
        <v>8.51</v>
      </c>
      <c r="H12" s="193">
        <v>0</v>
      </c>
      <c r="I12" s="193">
        <v>0</v>
      </c>
      <c r="J12" s="194">
        <v>0</v>
      </c>
      <c r="K12" s="43"/>
    </row>
    <row r="13" spans="1:13" ht="32.25" customHeight="1" x14ac:dyDescent="0.2">
      <c r="A13" s="16" t="s">
        <v>520</v>
      </c>
      <c r="B13" s="44" t="s">
        <v>774</v>
      </c>
      <c r="C13" s="166" t="s">
        <v>465</v>
      </c>
      <c r="D13" s="189">
        <v>11.88</v>
      </c>
      <c r="E13" s="190">
        <v>1.538</v>
      </c>
      <c r="F13" s="191">
        <v>9.1999999999999998E-2</v>
      </c>
      <c r="G13" s="193">
        <v>0</v>
      </c>
      <c r="H13" s="193">
        <v>0</v>
      </c>
      <c r="I13" s="193">
        <v>0</v>
      </c>
      <c r="J13" s="194">
        <v>0</v>
      </c>
      <c r="K13" s="43"/>
    </row>
    <row r="14" spans="1:13" ht="32.25" customHeight="1" x14ac:dyDescent="0.2">
      <c r="A14" s="16" t="s">
        <v>653</v>
      </c>
      <c r="B14" s="44" t="s">
        <v>775</v>
      </c>
      <c r="C14" s="157" t="s">
        <v>638</v>
      </c>
      <c r="D14" s="189">
        <v>12.031000000000001</v>
      </c>
      <c r="E14" s="190">
        <v>1.5569999999999999</v>
      </c>
      <c r="F14" s="191">
        <v>9.2999999999999999E-2</v>
      </c>
      <c r="G14" s="192">
        <v>11.53</v>
      </c>
      <c r="H14" s="193">
        <v>0</v>
      </c>
      <c r="I14" s="193">
        <v>0</v>
      </c>
      <c r="J14" s="194">
        <v>0</v>
      </c>
      <c r="K14" s="43"/>
    </row>
    <row r="15" spans="1:13" ht="48" customHeight="1" x14ac:dyDescent="0.2">
      <c r="A15" s="16" t="s">
        <v>654</v>
      </c>
      <c r="B15" s="44" t="s">
        <v>776</v>
      </c>
      <c r="C15" s="157" t="s">
        <v>638</v>
      </c>
      <c r="D15" s="189">
        <v>12.031000000000001</v>
      </c>
      <c r="E15" s="190">
        <v>1.5569999999999999</v>
      </c>
      <c r="F15" s="191">
        <v>9.2999999999999999E-2</v>
      </c>
      <c r="G15" s="192">
        <v>12.6</v>
      </c>
      <c r="H15" s="193">
        <v>0</v>
      </c>
      <c r="I15" s="193">
        <v>0</v>
      </c>
      <c r="J15" s="194">
        <v>0</v>
      </c>
      <c r="K15" s="43"/>
    </row>
    <row r="16" spans="1:13" ht="32.25" customHeight="1" x14ac:dyDescent="0.2">
      <c r="A16" s="16" t="s">
        <v>655</v>
      </c>
      <c r="B16" s="44" t="s">
        <v>777</v>
      </c>
      <c r="C16" s="157" t="s">
        <v>638</v>
      </c>
      <c r="D16" s="189">
        <v>12.031000000000001</v>
      </c>
      <c r="E16" s="190">
        <v>1.5569999999999999</v>
      </c>
      <c r="F16" s="191">
        <v>9.2999999999999999E-2</v>
      </c>
      <c r="G16" s="192">
        <v>15.58</v>
      </c>
      <c r="H16" s="193">
        <v>0</v>
      </c>
      <c r="I16" s="193">
        <v>0</v>
      </c>
      <c r="J16" s="194">
        <v>0</v>
      </c>
      <c r="K16" s="43"/>
    </row>
    <row r="17" spans="1:11" ht="32.25" customHeight="1" x14ac:dyDescent="0.2">
      <c r="A17" s="16" t="s">
        <v>656</v>
      </c>
      <c r="B17" s="44" t="s">
        <v>778</v>
      </c>
      <c r="C17" s="157" t="s">
        <v>638</v>
      </c>
      <c r="D17" s="189">
        <v>12.031000000000001</v>
      </c>
      <c r="E17" s="190">
        <v>1.5569999999999999</v>
      </c>
      <c r="F17" s="191">
        <v>9.2999999999999999E-2</v>
      </c>
      <c r="G17" s="192">
        <v>20.43</v>
      </c>
      <c r="H17" s="193">
        <v>0</v>
      </c>
      <c r="I17" s="193">
        <v>0</v>
      </c>
      <c r="J17" s="194">
        <v>0</v>
      </c>
      <c r="K17" s="43"/>
    </row>
    <row r="18" spans="1:11" ht="32.25" customHeight="1" x14ac:dyDescent="0.2">
      <c r="A18" s="16" t="s">
        <v>657</v>
      </c>
      <c r="B18" s="44" t="s">
        <v>779</v>
      </c>
      <c r="C18" s="157" t="s">
        <v>638</v>
      </c>
      <c r="D18" s="189">
        <v>12.031000000000001</v>
      </c>
      <c r="E18" s="190">
        <v>1.5569999999999999</v>
      </c>
      <c r="F18" s="191">
        <v>9.2999999999999999E-2</v>
      </c>
      <c r="G18" s="192">
        <v>35.01</v>
      </c>
      <c r="H18" s="193">
        <v>0</v>
      </c>
      <c r="I18" s="193">
        <v>0</v>
      </c>
      <c r="J18" s="194">
        <v>0</v>
      </c>
      <c r="K18" s="43"/>
    </row>
    <row r="19" spans="1:11" ht="32.25" customHeight="1" x14ac:dyDescent="0.2">
      <c r="A19" s="16" t="s">
        <v>191</v>
      </c>
      <c r="B19" s="44" t="s">
        <v>780</v>
      </c>
      <c r="C19" s="166" t="s">
        <v>466</v>
      </c>
      <c r="D19" s="189">
        <v>12.031000000000001</v>
      </c>
      <c r="E19" s="190">
        <v>1.5569999999999999</v>
      </c>
      <c r="F19" s="191">
        <v>9.2999999999999999E-2</v>
      </c>
      <c r="G19" s="193">
        <v>0</v>
      </c>
      <c r="H19" s="193">
        <v>0</v>
      </c>
      <c r="I19" s="193">
        <v>0</v>
      </c>
      <c r="J19" s="194">
        <v>0</v>
      </c>
      <c r="K19" s="43"/>
    </row>
    <row r="20" spans="1:11" ht="32.25" customHeight="1" x14ac:dyDescent="0.2">
      <c r="A20" s="16" t="s">
        <v>521</v>
      </c>
      <c r="B20" s="44" t="s">
        <v>781</v>
      </c>
      <c r="C20" s="168">
        <v>0</v>
      </c>
      <c r="D20" s="189">
        <v>7.7770000000000001</v>
      </c>
      <c r="E20" s="190">
        <v>0.95799999999999996</v>
      </c>
      <c r="F20" s="191">
        <v>5.3999999999999999E-2</v>
      </c>
      <c r="G20" s="192">
        <v>13.64</v>
      </c>
      <c r="H20" s="192">
        <v>7.68</v>
      </c>
      <c r="I20" s="195">
        <v>7.68</v>
      </c>
      <c r="J20" s="196">
        <v>0.24399999999999999</v>
      </c>
      <c r="K20" s="43"/>
    </row>
    <row r="21" spans="1:11" ht="32.25" customHeight="1" x14ac:dyDescent="0.2">
      <c r="A21" s="16" t="s">
        <v>522</v>
      </c>
      <c r="B21" s="44" t="s">
        <v>782</v>
      </c>
      <c r="C21" s="168">
        <v>0</v>
      </c>
      <c r="D21" s="189">
        <v>7.7770000000000001</v>
      </c>
      <c r="E21" s="190">
        <v>0.95799999999999996</v>
      </c>
      <c r="F21" s="191">
        <v>5.3999999999999999E-2</v>
      </c>
      <c r="G21" s="192">
        <v>55.73</v>
      </c>
      <c r="H21" s="192">
        <v>7.68</v>
      </c>
      <c r="I21" s="195">
        <v>7.68</v>
      </c>
      <c r="J21" s="196">
        <v>0.24399999999999999</v>
      </c>
      <c r="K21" s="43"/>
    </row>
    <row r="22" spans="1:11" ht="32.25" customHeight="1" x14ac:dyDescent="0.2">
      <c r="A22" s="16" t="s">
        <v>523</v>
      </c>
      <c r="B22" s="44" t="s">
        <v>783</v>
      </c>
      <c r="C22" s="168">
        <v>0</v>
      </c>
      <c r="D22" s="189">
        <v>7.7770000000000001</v>
      </c>
      <c r="E22" s="190">
        <v>0.95799999999999996</v>
      </c>
      <c r="F22" s="191">
        <v>5.3999999999999999E-2</v>
      </c>
      <c r="G22" s="192">
        <v>85.08</v>
      </c>
      <c r="H22" s="192">
        <v>7.68</v>
      </c>
      <c r="I22" s="195">
        <v>7.68</v>
      </c>
      <c r="J22" s="196">
        <v>0.24399999999999999</v>
      </c>
      <c r="K22" s="43"/>
    </row>
    <row r="23" spans="1:11" ht="32.25" customHeight="1" x14ac:dyDescent="0.2">
      <c r="A23" s="16" t="s">
        <v>524</v>
      </c>
      <c r="B23" s="44" t="s">
        <v>784</v>
      </c>
      <c r="C23" s="168">
        <v>0</v>
      </c>
      <c r="D23" s="189">
        <v>7.7770000000000001</v>
      </c>
      <c r="E23" s="190">
        <v>0.95799999999999996</v>
      </c>
      <c r="F23" s="191">
        <v>5.3999999999999999E-2</v>
      </c>
      <c r="G23" s="192">
        <v>129</v>
      </c>
      <c r="H23" s="192">
        <v>7.68</v>
      </c>
      <c r="I23" s="195">
        <v>7.68</v>
      </c>
      <c r="J23" s="196">
        <v>0.24399999999999999</v>
      </c>
      <c r="K23" s="43"/>
    </row>
    <row r="24" spans="1:11" ht="32.25" customHeight="1" x14ac:dyDescent="0.2">
      <c r="A24" s="16" t="s">
        <v>525</v>
      </c>
      <c r="B24" s="44" t="s">
        <v>785</v>
      </c>
      <c r="C24" s="168">
        <v>0</v>
      </c>
      <c r="D24" s="189">
        <v>7.7770000000000001</v>
      </c>
      <c r="E24" s="190">
        <v>0.95799999999999996</v>
      </c>
      <c r="F24" s="191">
        <v>5.3999999999999999E-2</v>
      </c>
      <c r="G24" s="192">
        <v>239.73</v>
      </c>
      <c r="H24" s="192">
        <v>7.68</v>
      </c>
      <c r="I24" s="195">
        <v>7.68</v>
      </c>
      <c r="J24" s="196">
        <v>0.24399999999999999</v>
      </c>
      <c r="K24" s="43"/>
    </row>
    <row r="25" spans="1:11" ht="32.25" customHeight="1" x14ac:dyDescent="0.2">
      <c r="A25" s="16" t="s">
        <v>526</v>
      </c>
      <c r="B25" s="44" t="s">
        <v>786</v>
      </c>
      <c r="C25" s="168">
        <v>0</v>
      </c>
      <c r="D25" s="189">
        <v>5.1470000000000002</v>
      </c>
      <c r="E25" s="190">
        <v>0.56000000000000005</v>
      </c>
      <c r="F25" s="191">
        <v>2.7E-2</v>
      </c>
      <c r="G25" s="192">
        <v>10.65</v>
      </c>
      <c r="H25" s="192">
        <v>7.4</v>
      </c>
      <c r="I25" s="195">
        <v>7.4</v>
      </c>
      <c r="J25" s="196">
        <v>0.155</v>
      </c>
      <c r="K25" s="43"/>
    </row>
    <row r="26" spans="1:11" ht="32.25" customHeight="1" x14ac:dyDescent="0.2">
      <c r="A26" s="16" t="s">
        <v>527</v>
      </c>
      <c r="B26" s="44" t="s">
        <v>787</v>
      </c>
      <c r="C26" s="168">
        <v>0</v>
      </c>
      <c r="D26" s="189">
        <v>5.1470000000000002</v>
      </c>
      <c r="E26" s="190">
        <v>0.56000000000000005</v>
      </c>
      <c r="F26" s="191">
        <v>2.7E-2</v>
      </c>
      <c r="G26" s="192">
        <v>52.73</v>
      </c>
      <c r="H26" s="192">
        <v>7.4</v>
      </c>
      <c r="I26" s="195">
        <v>7.4</v>
      </c>
      <c r="J26" s="196">
        <v>0.155</v>
      </c>
      <c r="K26" s="43"/>
    </row>
    <row r="27" spans="1:11" ht="32.25" customHeight="1" x14ac:dyDescent="0.2">
      <c r="A27" s="16" t="s">
        <v>528</v>
      </c>
      <c r="B27" s="44" t="s">
        <v>788</v>
      </c>
      <c r="C27" s="168">
        <v>0</v>
      </c>
      <c r="D27" s="189">
        <v>5.1470000000000002</v>
      </c>
      <c r="E27" s="190">
        <v>0.56000000000000005</v>
      </c>
      <c r="F27" s="191">
        <v>2.7E-2</v>
      </c>
      <c r="G27" s="192">
        <v>82.09</v>
      </c>
      <c r="H27" s="192">
        <v>7.4</v>
      </c>
      <c r="I27" s="195">
        <v>7.4</v>
      </c>
      <c r="J27" s="196">
        <v>0.155</v>
      </c>
      <c r="K27" s="43"/>
    </row>
    <row r="28" spans="1:11" ht="32.25" customHeight="1" x14ac:dyDescent="0.2">
      <c r="A28" s="16" t="s">
        <v>529</v>
      </c>
      <c r="B28" s="44" t="s">
        <v>789</v>
      </c>
      <c r="C28" s="168">
        <v>0</v>
      </c>
      <c r="D28" s="189">
        <v>5.1470000000000002</v>
      </c>
      <c r="E28" s="190">
        <v>0.56000000000000005</v>
      </c>
      <c r="F28" s="191">
        <v>2.7E-2</v>
      </c>
      <c r="G28" s="192">
        <v>126.01</v>
      </c>
      <c r="H28" s="192">
        <v>7.4</v>
      </c>
      <c r="I28" s="195">
        <v>7.4</v>
      </c>
      <c r="J28" s="196">
        <v>0.155</v>
      </c>
      <c r="K28" s="43"/>
    </row>
    <row r="29" spans="1:11" ht="32.25" customHeight="1" x14ac:dyDescent="0.2">
      <c r="A29" s="16" t="s">
        <v>530</v>
      </c>
      <c r="B29" s="44" t="s">
        <v>790</v>
      </c>
      <c r="C29" s="168">
        <v>0</v>
      </c>
      <c r="D29" s="189">
        <v>5.1470000000000002</v>
      </c>
      <c r="E29" s="190">
        <v>0.56000000000000005</v>
      </c>
      <c r="F29" s="191">
        <v>2.7E-2</v>
      </c>
      <c r="G29" s="192">
        <v>236.74</v>
      </c>
      <c r="H29" s="192">
        <v>7.4</v>
      </c>
      <c r="I29" s="195">
        <v>7.4</v>
      </c>
      <c r="J29" s="196">
        <v>0.155</v>
      </c>
      <c r="K29" s="43"/>
    </row>
    <row r="30" spans="1:11" ht="32.25" customHeight="1" x14ac:dyDescent="0.2">
      <c r="A30" s="16" t="s">
        <v>531</v>
      </c>
      <c r="B30" s="44" t="s">
        <v>791</v>
      </c>
      <c r="C30" s="168">
        <v>0</v>
      </c>
      <c r="D30" s="189">
        <v>2.8370000000000002</v>
      </c>
      <c r="E30" s="190">
        <v>0.25700000000000001</v>
      </c>
      <c r="F30" s="191">
        <v>8.9999999999999993E-3</v>
      </c>
      <c r="G30" s="192">
        <v>98.28</v>
      </c>
      <c r="H30" s="192">
        <v>8.57</v>
      </c>
      <c r="I30" s="195">
        <v>8.57</v>
      </c>
      <c r="J30" s="196">
        <v>7.5999999999999998E-2</v>
      </c>
      <c r="K30" s="43"/>
    </row>
    <row r="31" spans="1:11" ht="32.25" customHeight="1" x14ac:dyDescent="0.2">
      <c r="A31" s="16" t="s">
        <v>532</v>
      </c>
      <c r="B31" s="44" t="s">
        <v>792</v>
      </c>
      <c r="C31" s="168">
        <v>0</v>
      </c>
      <c r="D31" s="189">
        <v>2.8370000000000002</v>
      </c>
      <c r="E31" s="190">
        <v>0.25700000000000001</v>
      </c>
      <c r="F31" s="191">
        <v>8.9999999999999993E-3</v>
      </c>
      <c r="G31" s="192">
        <v>360.65</v>
      </c>
      <c r="H31" s="192">
        <v>8.57</v>
      </c>
      <c r="I31" s="195">
        <v>8.57</v>
      </c>
      <c r="J31" s="196">
        <v>7.5999999999999998E-2</v>
      </c>
      <c r="K31" s="43"/>
    </row>
    <row r="32" spans="1:11" ht="32.25" customHeight="1" x14ac:dyDescent="0.2">
      <c r="A32" s="16" t="s">
        <v>533</v>
      </c>
      <c r="B32" s="44" t="s">
        <v>793</v>
      </c>
      <c r="C32" s="168">
        <v>0</v>
      </c>
      <c r="D32" s="189">
        <v>2.8370000000000002</v>
      </c>
      <c r="E32" s="190">
        <v>0.25700000000000001</v>
      </c>
      <c r="F32" s="191">
        <v>8.9999999999999993E-3</v>
      </c>
      <c r="G32" s="192">
        <v>866.35</v>
      </c>
      <c r="H32" s="192">
        <v>8.57</v>
      </c>
      <c r="I32" s="195">
        <v>8.57</v>
      </c>
      <c r="J32" s="196">
        <v>7.5999999999999998E-2</v>
      </c>
      <c r="K32" s="43"/>
    </row>
    <row r="33" spans="1:11" ht="32.25" customHeight="1" x14ac:dyDescent="0.2">
      <c r="A33" s="16" t="s">
        <v>534</v>
      </c>
      <c r="B33" s="44" t="s">
        <v>794</v>
      </c>
      <c r="C33" s="168">
        <v>0</v>
      </c>
      <c r="D33" s="189">
        <v>2.8370000000000002</v>
      </c>
      <c r="E33" s="190">
        <v>0.25700000000000001</v>
      </c>
      <c r="F33" s="191">
        <v>8.9999999999999993E-3</v>
      </c>
      <c r="G33" s="192">
        <v>1543.02</v>
      </c>
      <c r="H33" s="192">
        <v>8.57</v>
      </c>
      <c r="I33" s="195">
        <v>8.57</v>
      </c>
      <c r="J33" s="196">
        <v>7.5999999999999998E-2</v>
      </c>
      <c r="K33" s="43"/>
    </row>
    <row r="34" spans="1:11" ht="32.25" customHeight="1" x14ac:dyDescent="0.2">
      <c r="A34" s="16" t="s">
        <v>535</v>
      </c>
      <c r="B34" s="44" t="s">
        <v>795</v>
      </c>
      <c r="C34" s="168">
        <v>0</v>
      </c>
      <c r="D34" s="189">
        <v>2.8370000000000002</v>
      </c>
      <c r="E34" s="190">
        <v>0.25700000000000001</v>
      </c>
      <c r="F34" s="191">
        <v>8.9999999999999993E-3</v>
      </c>
      <c r="G34" s="192">
        <v>3736.24</v>
      </c>
      <c r="H34" s="192">
        <v>8.57</v>
      </c>
      <c r="I34" s="195">
        <v>8.57</v>
      </c>
      <c r="J34" s="196">
        <v>7.5999999999999998E-2</v>
      </c>
      <c r="K34" s="43"/>
    </row>
    <row r="35" spans="1:11" ht="32.25" customHeight="1" x14ac:dyDescent="0.2">
      <c r="A35" s="16" t="s">
        <v>195</v>
      </c>
      <c r="B35" s="44" t="s">
        <v>796</v>
      </c>
      <c r="C35" s="168" t="s">
        <v>467</v>
      </c>
      <c r="D35" s="197">
        <v>32.874000000000002</v>
      </c>
      <c r="E35" s="198">
        <v>3.0179999999999998</v>
      </c>
      <c r="F35" s="191">
        <v>1.2290000000000001</v>
      </c>
      <c r="G35" s="193">
        <v>0</v>
      </c>
      <c r="H35" s="193">
        <v>0</v>
      </c>
      <c r="I35" s="193">
        <v>0</v>
      </c>
      <c r="J35" s="194">
        <v>0</v>
      </c>
      <c r="K35" s="43"/>
    </row>
    <row r="36" spans="1:11" ht="27.75" customHeight="1" x14ac:dyDescent="0.2">
      <c r="A36" s="16" t="s">
        <v>196</v>
      </c>
      <c r="B36" s="44" t="s">
        <v>797</v>
      </c>
      <c r="C36" s="167">
        <v>0</v>
      </c>
      <c r="D36" s="189">
        <v>-7.7110000000000003</v>
      </c>
      <c r="E36" s="190">
        <v>-0.998</v>
      </c>
      <c r="F36" s="191">
        <v>-0.06</v>
      </c>
      <c r="G36" s="160">
        <v>0</v>
      </c>
      <c r="H36" s="193">
        <v>0</v>
      </c>
      <c r="I36" s="193">
        <v>0</v>
      </c>
      <c r="J36" s="194">
        <v>0</v>
      </c>
      <c r="K36" s="43"/>
    </row>
    <row r="37" spans="1:11" ht="27.75" customHeight="1" x14ac:dyDescent="0.2">
      <c r="A37" s="16" t="s">
        <v>197</v>
      </c>
      <c r="B37" s="44" t="s">
        <v>798</v>
      </c>
      <c r="C37" s="168">
        <v>0</v>
      </c>
      <c r="D37" s="189">
        <v>-6.4219999999999997</v>
      </c>
      <c r="E37" s="190">
        <v>-0.80500000000000005</v>
      </c>
      <c r="F37" s="191">
        <v>-4.7E-2</v>
      </c>
      <c r="G37" s="160">
        <v>0</v>
      </c>
      <c r="H37" s="193">
        <v>0</v>
      </c>
      <c r="I37" s="193">
        <v>0</v>
      </c>
      <c r="J37" s="194">
        <v>0</v>
      </c>
      <c r="K37" s="43"/>
    </row>
    <row r="38" spans="1:11" ht="27.75" customHeight="1" x14ac:dyDescent="0.2">
      <c r="A38" s="16" t="s">
        <v>198</v>
      </c>
      <c r="B38" s="44" t="s">
        <v>799</v>
      </c>
      <c r="C38" s="168">
        <v>0</v>
      </c>
      <c r="D38" s="189">
        <v>-7.7110000000000003</v>
      </c>
      <c r="E38" s="190">
        <v>-0.998</v>
      </c>
      <c r="F38" s="191">
        <v>-0.06</v>
      </c>
      <c r="G38" s="160">
        <v>0</v>
      </c>
      <c r="H38" s="193">
        <v>0</v>
      </c>
      <c r="I38" s="193">
        <v>0</v>
      </c>
      <c r="J38" s="196">
        <v>0.27900000000000003</v>
      </c>
      <c r="K38" s="43"/>
    </row>
    <row r="39" spans="1:11" ht="27.75" customHeight="1" x14ac:dyDescent="0.2">
      <c r="A39" s="16" t="s">
        <v>199</v>
      </c>
      <c r="B39" s="44" t="s">
        <v>800</v>
      </c>
      <c r="C39" s="168">
        <v>0</v>
      </c>
      <c r="D39" s="189">
        <v>-7.7110000000000003</v>
      </c>
      <c r="E39" s="190">
        <v>-0.998</v>
      </c>
      <c r="F39" s="191">
        <v>-0.06</v>
      </c>
      <c r="G39" s="160">
        <v>0</v>
      </c>
      <c r="H39" s="193">
        <v>0</v>
      </c>
      <c r="I39" s="193">
        <v>0</v>
      </c>
      <c r="J39" s="194">
        <v>0</v>
      </c>
      <c r="K39" s="43"/>
    </row>
    <row r="40" spans="1:11" ht="27.75" customHeight="1" x14ac:dyDescent="0.2">
      <c r="A40" s="16" t="s">
        <v>200</v>
      </c>
      <c r="B40" s="44" t="s">
        <v>801</v>
      </c>
      <c r="C40" s="168">
        <v>0</v>
      </c>
      <c r="D40" s="189">
        <v>-6.4219999999999997</v>
      </c>
      <c r="E40" s="190">
        <v>-0.80500000000000005</v>
      </c>
      <c r="F40" s="191">
        <v>-4.7E-2</v>
      </c>
      <c r="G40" s="160">
        <v>0</v>
      </c>
      <c r="H40" s="193">
        <v>0</v>
      </c>
      <c r="I40" s="193">
        <v>0</v>
      </c>
      <c r="J40" s="196">
        <v>0.20699999999999999</v>
      </c>
      <c r="K40" s="43"/>
    </row>
    <row r="41" spans="1:11" ht="27.75" customHeight="1" x14ac:dyDescent="0.2">
      <c r="A41" s="16" t="s">
        <v>201</v>
      </c>
      <c r="B41" s="44" t="s">
        <v>802</v>
      </c>
      <c r="C41" s="168">
        <v>0</v>
      </c>
      <c r="D41" s="189">
        <v>-6.4219999999999997</v>
      </c>
      <c r="E41" s="190">
        <v>-0.80500000000000005</v>
      </c>
      <c r="F41" s="191">
        <v>-4.7E-2</v>
      </c>
      <c r="G41" s="160">
        <v>0</v>
      </c>
      <c r="H41" s="193">
        <v>0</v>
      </c>
      <c r="I41" s="193">
        <v>0</v>
      </c>
      <c r="J41" s="194">
        <v>0</v>
      </c>
      <c r="K41" s="43"/>
    </row>
    <row r="42" spans="1:11" ht="27.75" customHeight="1" x14ac:dyDescent="0.2">
      <c r="A42" s="16" t="s">
        <v>202</v>
      </c>
      <c r="B42" s="44" t="s">
        <v>803</v>
      </c>
      <c r="C42" s="168">
        <v>0</v>
      </c>
      <c r="D42" s="189">
        <v>-3.9580000000000002</v>
      </c>
      <c r="E42" s="190">
        <v>-0.43099999999999999</v>
      </c>
      <c r="F42" s="191">
        <v>-2.1000000000000001E-2</v>
      </c>
      <c r="G42" s="192">
        <v>61.51</v>
      </c>
      <c r="H42" s="193">
        <v>0</v>
      </c>
      <c r="I42" s="193">
        <v>0</v>
      </c>
      <c r="J42" s="196">
        <v>0.17199999999999999</v>
      </c>
      <c r="K42" s="43"/>
    </row>
    <row r="43" spans="1:11" ht="27.75" customHeight="1" x14ac:dyDescent="0.2">
      <c r="A43" s="16" t="s">
        <v>203</v>
      </c>
      <c r="B43" s="44" t="s">
        <v>804</v>
      </c>
      <c r="C43" s="168">
        <v>0</v>
      </c>
      <c r="D43" s="189">
        <v>-3.9580000000000002</v>
      </c>
      <c r="E43" s="190">
        <v>-0.43099999999999999</v>
      </c>
      <c r="F43" s="191">
        <v>-2.1000000000000001E-2</v>
      </c>
      <c r="G43" s="192">
        <v>61.51</v>
      </c>
      <c r="H43" s="193">
        <v>0</v>
      </c>
      <c r="I43" s="193">
        <v>0</v>
      </c>
      <c r="J43" s="194">
        <v>0</v>
      </c>
      <c r="K43" s="43"/>
    </row>
    <row r="44" spans="1:11" ht="27.75" customHeight="1" x14ac:dyDescent="0.2">
      <c r="C44"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5">
    <mergeCell ref="E1:K1"/>
    <mergeCell ref="B1:D1"/>
    <mergeCell ref="I9:K9"/>
    <mergeCell ref="A2:K2"/>
    <mergeCell ref="C5:D5"/>
    <mergeCell ref="C6:D6"/>
    <mergeCell ref="G5:H5"/>
    <mergeCell ref="G6:H6"/>
    <mergeCell ref="G4:K4"/>
    <mergeCell ref="A4:E4"/>
    <mergeCell ref="C7:D7"/>
    <mergeCell ref="B8:E8"/>
    <mergeCell ref="G9:H9"/>
    <mergeCell ref="G7:H7"/>
    <mergeCell ref="G8:H8"/>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4" fitToHeight="0" orientation="portrait" r:id="rId2"/>
  <headerFooter scaleWithDoc="0">
    <oddHeader>&amp;L&amp;"Arial,Bold"Annex 1&amp;"Arial,Regular" - Schedule of Charges for use of the Distribution System by LV and HV Designated Properties</oddHeader>
    <oddFooter>&amp;LNote: Where a tariff only has a p/kWh unit rate in Unit Charge 1 then this unit rate applies at all times.</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350"/>
  <sheetViews>
    <sheetView zoomScale="85" zoomScaleNormal="85" zoomScaleSheetLayoutView="100" workbookViewId="0"/>
  </sheetViews>
  <sheetFormatPr defaultColWidth="9.140625" defaultRowHeight="27.75" customHeight="1" x14ac:dyDescent="0.2"/>
  <cols>
    <col min="1" max="1" width="16" style="51" bestFit="1" customWidth="1"/>
    <col min="2" max="2" width="14.140625" style="51" bestFit="1" customWidth="1"/>
    <col min="3" max="3" width="17.42578125" style="51" customWidth="1"/>
    <col min="4" max="4" width="15.42578125" style="58" customWidth="1"/>
    <col min="5" max="5" width="14.42578125" style="58" bestFit="1" customWidth="1"/>
    <col min="6" max="6" width="19.42578125" style="58" customWidth="1"/>
    <col min="7" max="7" width="36.42578125" style="58" bestFit="1" customWidth="1"/>
    <col min="8" max="8" width="14.5703125" style="58" customWidth="1"/>
    <col min="9" max="9" width="11.5703125" style="59" bestFit="1" customWidth="1"/>
    <col min="10" max="10" width="12.5703125" style="60" bestFit="1" customWidth="1"/>
    <col min="11" max="11" width="15.5703125" style="60" bestFit="1" customWidth="1"/>
    <col min="12" max="12" width="15.5703125" style="51" bestFit="1" customWidth="1"/>
    <col min="13" max="13" width="11.5703125" style="51" bestFit="1" customWidth="1"/>
    <col min="14" max="14" width="12.5703125" style="51" bestFit="1" customWidth="1"/>
    <col min="15" max="15" width="15.5703125" style="51" bestFit="1" customWidth="1"/>
    <col min="16" max="17" width="15.5703125" style="51" customWidth="1"/>
    <col min="18" max="16384" width="9.140625" style="51"/>
  </cols>
  <sheetData>
    <row r="1" spans="1:16" ht="66.75" customHeight="1" x14ac:dyDescent="0.2">
      <c r="A1" s="49" t="s">
        <v>30</v>
      </c>
      <c r="B1" s="49"/>
      <c r="C1" s="241" t="s">
        <v>169</v>
      </c>
      <c r="D1" s="241"/>
      <c r="E1" s="50"/>
      <c r="F1" s="244" t="s">
        <v>61</v>
      </c>
      <c r="G1" s="244"/>
      <c r="H1" s="244"/>
      <c r="I1" s="244"/>
      <c r="J1" s="244"/>
      <c r="K1" s="244"/>
      <c r="L1" s="244"/>
      <c r="M1" s="244"/>
      <c r="N1" s="244"/>
      <c r="O1" s="244"/>
      <c r="P1" s="244"/>
    </row>
    <row r="2" spans="1:16" s="52" customFormat="1" ht="25.5" customHeight="1" x14ac:dyDescent="0.2">
      <c r="A2" s="242" t="str">
        <f>Overview!B4&amp; " - Effective from "&amp;Overview!D4&amp;" - "&amp;Overview!E4&amp;" Designated EHV charges"</f>
        <v>Aidien Limited - GSP_B - Effective from 1 April 2026 - Final Designated EHV charges</v>
      </c>
      <c r="B2" s="243"/>
      <c r="C2" s="243"/>
      <c r="D2" s="243"/>
      <c r="E2" s="243"/>
      <c r="F2" s="243"/>
      <c r="G2" s="243"/>
      <c r="H2" s="243"/>
      <c r="I2" s="243"/>
      <c r="J2" s="243"/>
      <c r="K2" s="243"/>
      <c r="L2" s="243"/>
      <c r="M2" s="243"/>
      <c r="N2" s="243"/>
      <c r="O2" s="243"/>
      <c r="P2" s="243"/>
    </row>
    <row r="3" spans="1:16" s="79" customFormat="1" ht="10.5" customHeight="1" x14ac:dyDescent="0.2">
      <c r="A3" s="78"/>
      <c r="B3" s="78"/>
      <c r="C3" s="78"/>
      <c r="D3" s="78"/>
      <c r="E3" s="78"/>
      <c r="F3" s="78"/>
      <c r="G3" s="78"/>
      <c r="H3" s="78"/>
      <c r="I3" s="78"/>
      <c r="J3" s="78"/>
      <c r="K3" s="78"/>
      <c r="L3" s="78"/>
      <c r="M3" s="78"/>
      <c r="N3" s="78"/>
      <c r="O3" s="78"/>
    </row>
    <row r="4" spans="1:16" s="79" customFormat="1" ht="25.5" customHeight="1" x14ac:dyDescent="0.2">
      <c r="A4" s="226" t="s">
        <v>108</v>
      </c>
      <c r="B4" s="226"/>
      <c r="C4" s="226"/>
      <c r="D4" s="226"/>
      <c r="E4" s="226"/>
      <c r="F4" s="226"/>
      <c r="G4" s="78"/>
      <c r="H4" s="78"/>
      <c r="I4" s="78"/>
      <c r="J4" s="78"/>
      <c r="K4" s="78"/>
      <c r="L4" s="78"/>
      <c r="M4" s="78"/>
      <c r="N4" s="78"/>
      <c r="O4" s="78"/>
    </row>
    <row r="5" spans="1:16" s="79" customFormat="1" ht="25.5" customHeight="1" x14ac:dyDescent="0.2">
      <c r="A5" s="237" t="s">
        <v>19</v>
      </c>
      <c r="B5" s="238"/>
      <c r="C5" s="238"/>
      <c r="D5" s="240" t="s">
        <v>105</v>
      </c>
      <c r="E5" s="240"/>
      <c r="F5" s="240"/>
      <c r="G5" s="78"/>
      <c r="H5" s="78"/>
      <c r="I5" s="78"/>
      <c r="J5" s="78"/>
      <c r="K5" s="78"/>
      <c r="L5" s="78"/>
      <c r="M5" s="78"/>
      <c r="N5" s="78"/>
      <c r="O5" s="78"/>
    </row>
    <row r="6" spans="1:16" s="79" customFormat="1" ht="48" customHeight="1" x14ac:dyDescent="0.2">
      <c r="A6" s="239" t="s">
        <v>104</v>
      </c>
      <c r="B6" s="239"/>
      <c r="C6" s="239"/>
      <c r="D6" s="229" t="s">
        <v>744</v>
      </c>
      <c r="E6" s="229"/>
      <c r="F6" s="229"/>
      <c r="G6" s="78"/>
      <c r="H6" s="78"/>
      <c r="I6" s="78"/>
      <c r="J6" s="78"/>
      <c r="K6" s="78"/>
      <c r="L6" s="78"/>
      <c r="M6" s="78"/>
      <c r="N6" s="78"/>
      <c r="O6" s="78"/>
    </row>
    <row r="7" spans="1:16" s="79" customFormat="1" ht="53.25" customHeight="1" x14ac:dyDescent="0.2">
      <c r="A7" s="239" t="s">
        <v>24</v>
      </c>
      <c r="B7" s="239"/>
      <c r="C7" s="239"/>
      <c r="D7" s="229" t="s">
        <v>25</v>
      </c>
      <c r="E7" s="229"/>
      <c r="F7" s="229"/>
      <c r="G7" s="78"/>
      <c r="H7" s="78"/>
      <c r="I7" s="78"/>
      <c r="J7" s="78"/>
      <c r="K7" s="78"/>
      <c r="L7" s="78"/>
      <c r="M7" s="78"/>
      <c r="N7" s="78"/>
      <c r="O7" s="78"/>
    </row>
    <row r="8" spans="1:16" s="79" customFormat="1" ht="25.5" customHeight="1" x14ac:dyDescent="0.2">
      <c r="G8" s="78"/>
      <c r="H8" s="78"/>
      <c r="I8" s="78"/>
      <c r="J8" s="78"/>
      <c r="K8" s="78"/>
      <c r="L8" s="78"/>
      <c r="M8" s="78"/>
      <c r="N8" s="78"/>
      <c r="O8" s="78"/>
    </row>
    <row r="9" spans="1:16" s="79" customFormat="1" ht="10.5" customHeight="1" x14ac:dyDescent="0.2">
      <c r="A9" s="78"/>
      <c r="B9" s="78"/>
      <c r="C9" s="78"/>
      <c r="D9" s="78"/>
      <c r="E9" s="78"/>
      <c r="F9" s="78"/>
      <c r="G9" s="78"/>
      <c r="H9" s="78"/>
      <c r="I9" s="78"/>
      <c r="J9" s="78"/>
      <c r="K9" s="78"/>
      <c r="L9" s="78"/>
      <c r="M9" s="78"/>
      <c r="N9" s="78"/>
      <c r="O9" s="78"/>
    </row>
    <row r="10" spans="1:16" ht="63.75" x14ac:dyDescent="0.2">
      <c r="A10" s="53" t="s">
        <v>95</v>
      </c>
      <c r="B10" s="54" t="s">
        <v>770</v>
      </c>
      <c r="C10" s="53" t="s">
        <v>64</v>
      </c>
      <c r="D10" s="53" t="s">
        <v>97</v>
      </c>
      <c r="E10" s="54" t="s">
        <v>770</v>
      </c>
      <c r="F10" s="53" t="s">
        <v>65</v>
      </c>
      <c r="G10" s="55" t="s">
        <v>60</v>
      </c>
      <c r="H10" s="55" t="s">
        <v>652</v>
      </c>
      <c r="I10" s="56" t="s">
        <v>163</v>
      </c>
      <c r="J10" s="55" t="s">
        <v>98</v>
      </c>
      <c r="K10" s="55" t="s">
        <v>161</v>
      </c>
      <c r="L10" s="127" t="s">
        <v>175</v>
      </c>
      <c r="M10" s="56" t="s">
        <v>164</v>
      </c>
      <c r="N10" s="55" t="s">
        <v>99</v>
      </c>
      <c r="O10" s="55" t="s">
        <v>162</v>
      </c>
      <c r="P10" s="127" t="s">
        <v>176</v>
      </c>
    </row>
    <row r="11" spans="1:16" ht="12.75" x14ac:dyDescent="0.2">
      <c r="A11" s="208"/>
      <c r="B11" s="210"/>
      <c r="C11" s="204"/>
      <c r="D11" s="209"/>
      <c r="E11" s="90"/>
      <c r="F11" s="204"/>
      <c r="G11" s="57"/>
      <c r="H11" s="199"/>
      <c r="I11" s="200"/>
      <c r="J11" s="201"/>
      <c r="K11" s="201"/>
      <c r="L11" s="201"/>
      <c r="M11" s="202"/>
      <c r="N11" s="203"/>
      <c r="O11" s="203"/>
      <c r="P11" s="203"/>
    </row>
    <row r="12" spans="1:16" ht="12.75" x14ac:dyDescent="0.2">
      <c r="A12" s="208"/>
      <c r="B12" s="210"/>
      <c r="C12" s="204"/>
      <c r="D12" s="209"/>
      <c r="E12" s="90"/>
      <c r="F12" s="204"/>
      <c r="G12" s="57"/>
      <c r="H12" s="199"/>
      <c r="I12" s="200"/>
      <c r="J12" s="201"/>
      <c r="K12" s="201"/>
      <c r="L12" s="201"/>
      <c r="M12" s="202"/>
      <c r="N12" s="203"/>
      <c r="O12" s="203"/>
      <c r="P12" s="203"/>
    </row>
    <row r="13" spans="1:16" ht="12.75" x14ac:dyDescent="0.2">
      <c r="A13" s="208"/>
      <c r="B13" s="210"/>
      <c r="C13" s="204"/>
      <c r="D13" s="209"/>
      <c r="E13" s="90"/>
      <c r="F13" s="204"/>
      <c r="G13" s="57"/>
      <c r="H13" s="199"/>
      <c r="I13" s="200"/>
      <c r="J13" s="201"/>
      <c r="K13" s="201"/>
      <c r="L13" s="201"/>
      <c r="M13" s="202"/>
      <c r="N13" s="203"/>
      <c r="O13" s="203"/>
      <c r="P13" s="203"/>
    </row>
    <row r="14" spans="1:16" ht="12.75" x14ac:dyDescent="0.2">
      <c r="A14" s="208"/>
      <c r="B14" s="210"/>
      <c r="C14" s="204"/>
      <c r="D14" s="209"/>
      <c r="E14" s="90"/>
      <c r="F14" s="204"/>
      <c r="G14" s="57"/>
      <c r="H14" s="199"/>
      <c r="I14" s="200"/>
      <c r="J14" s="201"/>
      <c r="K14" s="201"/>
      <c r="L14" s="201"/>
      <c r="M14" s="202"/>
      <c r="N14" s="203"/>
      <c r="O14" s="203"/>
      <c r="P14" s="203"/>
    </row>
    <row r="15" spans="1:16" ht="12.75" x14ac:dyDescent="0.2">
      <c r="A15" s="208"/>
      <c r="B15" s="210"/>
      <c r="C15" s="204"/>
      <c r="D15" s="209"/>
      <c r="E15" s="90"/>
      <c r="F15" s="204"/>
      <c r="G15" s="57"/>
      <c r="H15" s="199"/>
      <c r="I15" s="200"/>
      <c r="J15" s="201"/>
      <c r="K15" s="201"/>
      <c r="L15" s="201"/>
      <c r="M15" s="202"/>
      <c r="N15" s="203"/>
      <c r="O15" s="203"/>
      <c r="P15" s="203"/>
    </row>
    <row r="16" spans="1:16" ht="12.75" x14ac:dyDescent="0.2">
      <c r="A16" s="208"/>
      <c r="B16" s="210"/>
      <c r="C16" s="204"/>
      <c r="D16" s="209"/>
      <c r="E16" s="90"/>
      <c r="F16" s="204"/>
      <c r="G16" s="57"/>
      <c r="H16" s="199"/>
      <c r="I16" s="200"/>
      <c r="J16" s="201"/>
      <c r="K16" s="201"/>
      <c r="L16" s="201"/>
      <c r="M16" s="202"/>
      <c r="N16" s="203"/>
      <c r="O16" s="203"/>
      <c r="P16" s="203"/>
    </row>
    <row r="17" spans="1:16" ht="12.75" x14ac:dyDescent="0.2">
      <c r="A17" s="208"/>
      <c r="B17" s="210"/>
      <c r="C17" s="204"/>
      <c r="D17" s="209"/>
      <c r="E17" s="90"/>
      <c r="F17" s="204"/>
      <c r="G17" s="57"/>
      <c r="H17" s="199"/>
      <c r="I17" s="200"/>
      <c r="J17" s="201"/>
      <c r="K17" s="201"/>
      <c r="L17" s="201"/>
      <c r="M17" s="202"/>
      <c r="N17" s="203"/>
      <c r="O17" s="203"/>
      <c r="P17" s="203"/>
    </row>
    <row r="18" spans="1:16" ht="12.75" x14ac:dyDescent="0.2">
      <c r="A18" s="208"/>
      <c r="B18" s="210"/>
      <c r="C18" s="204"/>
      <c r="D18" s="209"/>
      <c r="E18" s="90"/>
      <c r="F18" s="204"/>
      <c r="G18" s="57"/>
      <c r="H18" s="199"/>
      <c r="I18" s="200"/>
      <c r="J18" s="201"/>
      <c r="K18" s="201"/>
      <c r="L18" s="201"/>
      <c r="M18" s="202"/>
      <c r="N18" s="203"/>
      <c r="O18" s="203"/>
      <c r="P18" s="203"/>
    </row>
    <row r="19" spans="1:16" ht="12.75" x14ac:dyDescent="0.2">
      <c r="A19" s="208"/>
      <c r="B19" s="210"/>
      <c r="C19" s="204"/>
      <c r="D19" s="209"/>
      <c r="E19" s="90"/>
      <c r="F19" s="204"/>
      <c r="G19" s="57"/>
      <c r="H19" s="199"/>
      <c r="I19" s="200"/>
      <c r="J19" s="201"/>
      <c r="K19" s="201"/>
      <c r="L19" s="201"/>
      <c r="M19" s="202"/>
      <c r="N19" s="203"/>
      <c r="O19" s="203"/>
      <c r="P19" s="203"/>
    </row>
    <row r="20" spans="1:16" ht="12.75" x14ac:dyDescent="0.2">
      <c r="A20" s="208"/>
      <c r="B20" s="210"/>
      <c r="C20" s="204"/>
      <c r="D20" s="209"/>
      <c r="E20" s="90"/>
      <c r="F20" s="204"/>
      <c r="G20" s="57"/>
      <c r="H20" s="199"/>
      <c r="I20" s="200"/>
      <c r="J20" s="201"/>
      <c r="K20" s="201"/>
      <c r="L20" s="201"/>
      <c r="M20" s="202"/>
      <c r="N20" s="203"/>
      <c r="O20" s="203"/>
      <c r="P20" s="203"/>
    </row>
    <row r="21" spans="1:16" ht="12.75" x14ac:dyDescent="0.2">
      <c r="A21" s="208"/>
      <c r="B21" s="210"/>
      <c r="C21" s="204"/>
      <c r="D21" s="209"/>
      <c r="E21" s="90"/>
      <c r="F21" s="204"/>
      <c r="G21" s="57"/>
      <c r="H21" s="199"/>
      <c r="I21" s="200"/>
      <c r="J21" s="201"/>
      <c r="K21" s="201"/>
      <c r="L21" s="201"/>
      <c r="M21" s="202"/>
      <c r="N21" s="203"/>
      <c r="O21" s="203"/>
      <c r="P21" s="203"/>
    </row>
    <row r="22" spans="1:16" ht="12.75" x14ac:dyDescent="0.2">
      <c r="A22" s="208"/>
      <c r="B22" s="210"/>
      <c r="C22" s="204"/>
      <c r="D22" s="209"/>
      <c r="E22" s="90"/>
      <c r="F22" s="204"/>
      <c r="G22" s="57"/>
      <c r="H22" s="199"/>
      <c r="I22" s="200"/>
      <c r="J22" s="201"/>
      <c r="K22" s="201"/>
      <c r="L22" s="201"/>
      <c r="M22" s="202"/>
      <c r="N22" s="203"/>
      <c r="O22" s="203"/>
      <c r="P22" s="203"/>
    </row>
    <row r="23" spans="1:16" ht="12.75" x14ac:dyDescent="0.2">
      <c r="A23" s="208"/>
      <c r="B23" s="210"/>
      <c r="C23" s="204"/>
      <c r="D23" s="209"/>
      <c r="E23" s="90"/>
      <c r="F23" s="204"/>
      <c r="G23" s="57"/>
      <c r="H23" s="199"/>
      <c r="I23" s="200"/>
      <c r="J23" s="201"/>
      <c r="K23" s="201"/>
      <c r="L23" s="201"/>
      <c r="M23" s="202"/>
      <c r="N23" s="203"/>
      <c r="O23" s="203"/>
      <c r="P23" s="203"/>
    </row>
    <row r="24" spans="1:16" ht="12.75" x14ac:dyDescent="0.2">
      <c r="A24" s="208"/>
      <c r="B24" s="210"/>
      <c r="C24" s="204"/>
      <c r="D24" s="209"/>
      <c r="E24" s="90"/>
      <c r="F24" s="204"/>
      <c r="G24" s="57"/>
      <c r="H24" s="199"/>
      <c r="I24" s="200"/>
      <c r="J24" s="201"/>
      <c r="K24" s="201"/>
      <c r="L24" s="201"/>
      <c r="M24" s="202"/>
      <c r="N24" s="203"/>
      <c r="O24" s="203"/>
      <c r="P24" s="203"/>
    </row>
    <row r="25" spans="1:16" ht="12.75" x14ac:dyDescent="0.2">
      <c r="A25" s="208"/>
      <c r="B25" s="210"/>
      <c r="C25" s="204"/>
      <c r="D25" s="209"/>
      <c r="E25" s="90"/>
      <c r="F25" s="204"/>
      <c r="G25" s="57"/>
      <c r="H25" s="199"/>
      <c r="I25" s="200"/>
      <c r="J25" s="201"/>
      <c r="K25" s="201"/>
      <c r="L25" s="201"/>
      <c r="M25" s="202"/>
      <c r="N25" s="203"/>
      <c r="O25" s="203"/>
      <c r="P25" s="203"/>
    </row>
    <row r="26" spans="1:16" ht="12.75" x14ac:dyDescent="0.2">
      <c r="A26" s="208"/>
      <c r="B26" s="210"/>
      <c r="C26" s="204"/>
      <c r="D26" s="209"/>
      <c r="E26" s="90"/>
      <c r="F26" s="204"/>
      <c r="G26" s="57"/>
      <c r="H26" s="199"/>
      <c r="I26" s="200"/>
      <c r="J26" s="201"/>
      <c r="K26" s="201"/>
      <c r="L26" s="201"/>
      <c r="M26" s="202"/>
      <c r="N26" s="203"/>
      <c r="O26" s="203"/>
      <c r="P26" s="203"/>
    </row>
    <row r="27" spans="1:16" ht="12.75" x14ac:dyDescent="0.2">
      <c r="A27" s="208"/>
      <c r="B27" s="210"/>
      <c r="C27" s="204"/>
      <c r="D27" s="209"/>
      <c r="E27" s="90"/>
      <c r="F27" s="204"/>
      <c r="G27" s="57"/>
      <c r="H27" s="199"/>
      <c r="I27" s="200"/>
      <c r="J27" s="201"/>
      <c r="K27" s="201"/>
      <c r="L27" s="201"/>
      <c r="M27" s="202"/>
      <c r="N27" s="203"/>
      <c r="O27" s="203"/>
      <c r="P27" s="203"/>
    </row>
    <row r="28" spans="1:16" ht="12.75" x14ac:dyDescent="0.2">
      <c r="A28" s="208"/>
      <c r="B28" s="210"/>
      <c r="C28" s="204"/>
      <c r="D28" s="209"/>
      <c r="E28" s="90"/>
      <c r="F28" s="204"/>
      <c r="G28" s="57"/>
      <c r="H28" s="199"/>
      <c r="I28" s="200"/>
      <c r="J28" s="201"/>
      <c r="K28" s="201"/>
      <c r="L28" s="201"/>
      <c r="M28" s="202"/>
      <c r="N28" s="203"/>
      <c r="O28" s="203"/>
      <c r="P28" s="203"/>
    </row>
    <row r="29" spans="1:16" ht="12.75" x14ac:dyDescent="0.2">
      <c r="A29" s="208"/>
      <c r="B29" s="210"/>
      <c r="C29" s="204"/>
      <c r="D29" s="209"/>
      <c r="E29" s="90"/>
      <c r="F29" s="204"/>
      <c r="G29" s="57"/>
      <c r="H29" s="199"/>
      <c r="I29" s="200"/>
      <c r="J29" s="201"/>
      <c r="K29" s="201"/>
      <c r="L29" s="201"/>
      <c r="M29" s="202"/>
      <c r="N29" s="203"/>
      <c r="O29" s="203"/>
      <c r="P29" s="203"/>
    </row>
    <row r="30" spans="1:16" ht="12.75" x14ac:dyDescent="0.2">
      <c r="A30" s="208"/>
      <c r="B30" s="210"/>
      <c r="C30" s="204"/>
      <c r="D30" s="209"/>
      <c r="E30" s="90"/>
      <c r="F30" s="204"/>
      <c r="G30" s="57"/>
      <c r="H30" s="199"/>
      <c r="I30" s="200"/>
      <c r="J30" s="201"/>
      <c r="K30" s="201"/>
      <c r="L30" s="201"/>
      <c r="M30" s="202"/>
      <c r="N30" s="203"/>
      <c r="O30" s="203"/>
      <c r="P30" s="203"/>
    </row>
    <row r="31" spans="1:16" ht="12.75" x14ac:dyDescent="0.2">
      <c r="A31" s="208"/>
      <c r="B31" s="210"/>
      <c r="C31" s="204"/>
      <c r="D31" s="209"/>
      <c r="E31" s="90"/>
      <c r="F31" s="204"/>
      <c r="G31" s="57"/>
      <c r="H31" s="199"/>
      <c r="I31" s="200"/>
      <c r="J31" s="201"/>
      <c r="K31" s="201"/>
      <c r="L31" s="201"/>
      <c r="M31" s="202"/>
      <c r="N31" s="203"/>
      <c r="O31" s="203"/>
      <c r="P31" s="203"/>
    </row>
    <row r="32" spans="1:16" ht="12.75" x14ac:dyDescent="0.2">
      <c r="A32" s="208"/>
      <c r="B32" s="210"/>
      <c r="C32" s="204"/>
      <c r="D32" s="209"/>
      <c r="E32" s="90"/>
      <c r="F32" s="204"/>
      <c r="G32" s="57"/>
      <c r="H32" s="199"/>
      <c r="I32" s="200"/>
      <c r="J32" s="201"/>
      <c r="K32" s="201"/>
      <c r="L32" s="201"/>
      <c r="M32" s="202"/>
      <c r="N32" s="203"/>
      <c r="O32" s="203"/>
      <c r="P32" s="203"/>
    </row>
    <row r="33" spans="1:16" ht="12.75" x14ac:dyDescent="0.2">
      <c r="A33" s="208"/>
      <c r="B33" s="210"/>
      <c r="C33" s="204"/>
      <c r="D33" s="209"/>
      <c r="E33" s="90"/>
      <c r="F33" s="204"/>
      <c r="G33" s="57"/>
      <c r="H33" s="199"/>
      <c r="I33" s="200"/>
      <c r="J33" s="201"/>
      <c r="K33" s="201"/>
      <c r="L33" s="201"/>
      <c r="M33" s="202"/>
      <c r="N33" s="203"/>
      <c r="O33" s="203"/>
      <c r="P33" s="203"/>
    </row>
    <row r="34" spans="1:16" ht="12.75" x14ac:dyDescent="0.2">
      <c r="A34" s="208"/>
      <c r="B34" s="210"/>
      <c r="C34" s="204"/>
      <c r="D34" s="209"/>
      <c r="E34" s="90"/>
      <c r="F34" s="204"/>
      <c r="G34" s="57"/>
      <c r="H34" s="199"/>
      <c r="I34" s="200"/>
      <c r="J34" s="201"/>
      <c r="K34" s="201"/>
      <c r="L34" s="201"/>
      <c r="M34" s="202"/>
      <c r="N34" s="203"/>
      <c r="O34" s="203"/>
      <c r="P34" s="203"/>
    </row>
    <row r="35" spans="1:16" ht="12.75" x14ac:dyDescent="0.2">
      <c r="A35" s="208"/>
      <c r="B35" s="210"/>
      <c r="C35" s="204"/>
      <c r="D35" s="209"/>
      <c r="E35" s="90"/>
      <c r="F35" s="204"/>
      <c r="G35" s="57"/>
      <c r="H35" s="199"/>
      <c r="I35" s="200"/>
      <c r="J35" s="201"/>
      <c r="K35" s="201"/>
      <c r="L35" s="201"/>
      <c r="M35" s="202"/>
      <c r="N35" s="203"/>
      <c r="O35" s="203"/>
      <c r="P35" s="203"/>
    </row>
    <row r="36" spans="1:16" ht="12.75" x14ac:dyDescent="0.2">
      <c r="A36" s="208"/>
      <c r="B36" s="210"/>
      <c r="C36" s="204"/>
      <c r="D36" s="209"/>
      <c r="E36" s="90"/>
      <c r="F36" s="204"/>
      <c r="G36" s="57"/>
      <c r="H36" s="199"/>
      <c r="I36" s="200"/>
      <c r="J36" s="201"/>
      <c r="K36" s="201"/>
      <c r="L36" s="201"/>
      <c r="M36" s="202"/>
      <c r="N36" s="203"/>
      <c r="O36" s="203"/>
      <c r="P36" s="203"/>
    </row>
    <row r="37" spans="1:16" ht="12.75" x14ac:dyDescent="0.2">
      <c r="A37" s="208"/>
      <c r="B37" s="210"/>
      <c r="C37" s="204"/>
      <c r="D37" s="209"/>
      <c r="E37" s="90"/>
      <c r="F37" s="204"/>
      <c r="G37" s="57"/>
      <c r="H37" s="199"/>
      <c r="I37" s="200"/>
      <c r="J37" s="201"/>
      <c r="K37" s="201"/>
      <c r="L37" s="201"/>
      <c r="M37" s="202"/>
      <c r="N37" s="203"/>
      <c r="O37" s="203"/>
      <c r="P37" s="203"/>
    </row>
    <row r="38" spans="1:16" ht="12.75" x14ac:dyDescent="0.2">
      <c r="A38" s="208"/>
      <c r="B38" s="210"/>
      <c r="C38" s="204"/>
      <c r="D38" s="209"/>
      <c r="E38" s="90"/>
      <c r="F38" s="204"/>
      <c r="G38" s="57"/>
      <c r="H38" s="199"/>
      <c r="I38" s="200"/>
      <c r="J38" s="201"/>
      <c r="K38" s="201"/>
      <c r="L38" s="201"/>
      <c r="M38" s="202"/>
      <c r="N38" s="203"/>
      <c r="O38" s="203"/>
      <c r="P38" s="203"/>
    </row>
    <row r="39" spans="1:16" ht="12.75" x14ac:dyDescent="0.2">
      <c r="A39" s="208"/>
      <c r="B39" s="210"/>
      <c r="C39" s="204"/>
      <c r="D39" s="209"/>
      <c r="E39" s="90"/>
      <c r="F39" s="204"/>
      <c r="G39" s="57"/>
      <c r="H39" s="199"/>
      <c r="I39" s="200"/>
      <c r="J39" s="201"/>
      <c r="K39" s="201"/>
      <c r="L39" s="201"/>
      <c r="M39" s="202"/>
      <c r="N39" s="203"/>
      <c r="O39" s="203"/>
      <c r="P39" s="203"/>
    </row>
    <row r="40" spans="1:16" ht="12.75" x14ac:dyDescent="0.2">
      <c r="A40" s="208"/>
      <c r="B40" s="210"/>
      <c r="C40" s="204"/>
      <c r="D40" s="209"/>
      <c r="E40" s="90"/>
      <c r="F40" s="204"/>
      <c r="G40" s="57"/>
      <c r="H40" s="199"/>
      <c r="I40" s="200"/>
      <c r="J40" s="201"/>
      <c r="K40" s="201"/>
      <c r="L40" s="201"/>
      <c r="M40" s="202"/>
      <c r="N40" s="203"/>
      <c r="O40" s="203"/>
      <c r="P40" s="203"/>
    </row>
    <row r="41" spans="1:16" ht="12.75" x14ac:dyDescent="0.2">
      <c r="A41" s="208"/>
      <c r="B41" s="210"/>
      <c r="C41" s="204"/>
      <c r="D41" s="209"/>
      <c r="E41" s="90"/>
      <c r="F41" s="204"/>
      <c r="G41" s="57"/>
      <c r="H41" s="199"/>
      <c r="I41" s="200"/>
      <c r="J41" s="201"/>
      <c r="K41" s="201"/>
      <c r="L41" s="201"/>
      <c r="M41" s="202"/>
      <c r="N41" s="203"/>
      <c r="O41" s="203"/>
      <c r="P41" s="203"/>
    </row>
    <row r="42" spans="1:16" ht="12.75" x14ac:dyDescent="0.2">
      <c r="A42" s="208"/>
      <c r="B42" s="210"/>
      <c r="C42" s="204"/>
      <c r="D42" s="209"/>
      <c r="E42" s="90"/>
      <c r="F42" s="204"/>
      <c r="G42" s="57"/>
      <c r="H42" s="199"/>
      <c r="I42" s="200"/>
      <c r="J42" s="201"/>
      <c r="K42" s="201"/>
      <c r="L42" s="201"/>
      <c r="M42" s="202"/>
      <c r="N42" s="203"/>
      <c r="O42" s="203"/>
      <c r="P42" s="203"/>
    </row>
    <row r="43" spans="1:16" ht="12.75" x14ac:dyDescent="0.2">
      <c r="A43" s="208"/>
      <c r="B43" s="210"/>
      <c r="C43" s="204"/>
      <c r="D43" s="209"/>
      <c r="E43" s="90"/>
      <c r="F43" s="204"/>
      <c r="G43" s="57"/>
      <c r="H43" s="199"/>
      <c r="I43" s="200"/>
      <c r="J43" s="201"/>
      <c r="K43" s="201"/>
      <c r="L43" s="201"/>
      <c r="M43" s="202"/>
      <c r="N43" s="203"/>
      <c r="O43" s="203"/>
      <c r="P43" s="203"/>
    </row>
    <row r="44" spans="1:16" ht="12.75" x14ac:dyDescent="0.2">
      <c r="A44" s="208"/>
      <c r="B44" s="210"/>
      <c r="C44" s="204"/>
      <c r="D44" s="209"/>
      <c r="E44" s="90"/>
      <c r="F44" s="204"/>
      <c r="G44" s="57"/>
      <c r="H44" s="199"/>
      <c r="I44" s="200"/>
      <c r="J44" s="201"/>
      <c r="K44" s="201"/>
      <c r="L44" s="201"/>
      <c r="M44" s="202"/>
      <c r="N44" s="203"/>
      <c r="O44" s="203"/>
      <c r="P44" s="203"/>
    </row>
    <row r="45" spans="1:16" ht="12.75" x14ac:dyDescent="0.2">
      <c r="A45" s="208"/>
      <c r="B45" s="210"/>
      <c r="C45" s="204"/>
      <c r="D45" s="209"/>
      <c r="E45" s="90"/>
      <c r="F45" s="204"/>
      <c r="G45" s="57"/>
      <c r="H45" s="199"/>
      <c r="I45" s="200"/>
      <c r="J45" s="201"/>
      <c r="K45" s="201"/>
      <c r="L45" s="201"/>
      <c r="M45" s="202"/>
      <c r="N45" s="203"/>
      <c r="O45" s="203"/>
      <c r="P45" s="203"/>
    </row>
    <row r="46" spans="1:16" ht="12.75" x14ac:dyDescent="0.2">
      <c r="A46" s="208"/>
      <c r="B46" s="210"/>
      <c r="C46" s="204"/>
      <c r="D46" s="209"/>
      <c r="E46" s="90"/>
      <c r="F46" s="204"/>
      <c r="G46" s="57"/>
      <c r="H46" s="199"/>
      <c r="I46" s="200"/>
      <c r="J46" s="201"/>
      <c r="K46" s="201"/>
      <c r="L46" s="201"/>
      <c r="M46" s="202"/>
      <c r="N46" s="203"/>
      <c r="O46" s="203"/>
      <c r="P46" s="203"/>
    </row>
    <row r="47" spans="1:16" ht="12.75" x14ac:dyDescent="0.2">
      <c r="A47" s="208"/>
      <c r="B47" s="210"/>
      <c r="C47" s="204"/>
      <c r="D47" s="209"/>
      <c r="E47" s="90"/>
      <c r="F47" s="204"/>
      <c r="G47" s="57"/>
      <c r="H47" s="199"/>
      <c r="I47" s="200"/>
      <c r="J47" s="201"/>
      <c r="K47" s="201"/>
      <c r="L47" s="201"/>
      <c r="M47" s="202"/>
      <c r="N47" s="203"/>
      <c r="O47" s="203"/>
      <c r="P47" s="203"/>
    </row>
    <row r="48" spans="1:16" ht="12.75" x14ac:dyDescent="0.2">
      <c r="A48" s="208"/>
      <c r="B48" s="210"/>
      <c r="C48" s="204"/>
      <c r="D48" s="209"/>
      <c r="E48" s="90"/>
      <c r="F48" s="204"/>
      <c r="G48" s="57"/>
      <c r="H48" s="199"/>
      <c r="I48" s="200"/>
      <c r="J48" s="201"/>
      <c r="K48" s="201"/>
      <c r="L48" s="201"/>
      <c r="M48" s="202"/>
      <c r="N48" s="203"/>
      <c r="O48" s="203"/>
      <c r="P48" s="203"/>
    </row>
    <row r="49" spans="1:16" ht="12.75" x14ac:dyDescent="0.2">
      <c r="A49" s="208"/>
      <c r="B49" s="210"/>
      <c r="C49" s="204"/>
      <c r="D49" s="209"/>
      <c r="E49" s="90"/>
      <c r="F49" s="204"/>
      <c r="G49" s="57"/>
      <c r="H49" s="199"/>
      <c r="I49" s="200"/>
      <c r="J49" s="201"/>
      <c r="K49" s="201"/>
      <c r="L49" s="201"/>
      <c r="M49" s="202"/>
      <c r="N49" s="203"/>
      <c r="O49" s="203"/>
      <c r="P49" s="203"/>
    </row>
    <row r="50" spans="1:16" ht="12.75" x14ac:dyDescent="0.2">
      <c r="A50" s="208"/>
      <c r="B50" s="210"/>
      <c r="C50" s="204"/>
      <c r="D50" s="209"/>
      <c r="E50" s="90"/>
      <c r="F50" s="204"/>
      <c r="G50" s="57"/>
      <c r="H50" s="199"/>
      <c r="I50" s="200"/>
      <c r="J50" s="201"/>
      <c r="K50" s="201"/>
      <c r="L50" s="201"/>
      <c r="M50" s="202"/>
      <c r="N50" s="203"/>
      <c r="O50" s="203"/>
      <c r="P50" s="203"/>
    </row>
    <row r="51" spans="1:16" ht="12.75" x14ac:dyDescent="0.2">
      <c r="A51" s="208"/>
      <c r="B51" s="210"/>
      <c r="C51" s="204"/>
      <c r="D51" s="209"/>
      <c r="E51" s="90"/>
      <c r="F51" s="204"/>
      <c r="G51" s="57"/>
      <c r="H51" s="199"/>
      <c r="I51" s="200"/>
      <c r="J51" s="201"/>
      <c r="K51" s="201"/>
      <c r="L51" s="201"/>
      <c r="M51" s="202"/>
      <c r="N51" s="203"/>
      <c r="O51" s="203"/>
      <c r="P51" s="203"/>
    </row>
    <row r="52" spans="1:16" ht="12.75" x14ac:dyDescent="0.2">
      <c r="A52" s="208"/>
      <c r="B52" s="210"/>
      <c r="C52" s="204"/>
      <c r="D52" s="209"/>
      <c r="E52" s="90"/>
      <c r="F52" s="204"/>
      <c r="G52" s="57"/>
      <c r="H52" s="199"/>
      <c r="I52" s="200"/>
      <c r="J52" s="201"/>
      <c r="K52" s="201"/>
      <c r="L52" s="201"/>
      <c r="M52" s="202"/>
      <c r="N52" s="203"/>
      <c r="O52" s="203"/>
      <c r="P52" s="203"/>
    </row>
    <row r="53" spans="1:16" ht="12.75" x14ac:dyDescent="0.2">
      <c r="A53" s="208"/>
      <c r="B53" s="210"/>
      <c r="C53" s="204"/>
      <c r="D53" s="209"/>
      <c r="E53" s="90"/>
      <c r="F53" s="204"/>
      <c r="G53" s="57"/>
      <c r="H53" s="199"/>
      <c r="I53" s="200"/>
      <c r="J53" s="201"/>
      <c r="K53" s="201"/>
      <c r="L53" s="201"/>
      <c r="M53" s="202"/>
      <c r="N53" s="203"/>
      <c r="O53" s="203"/>
      <c r="P53" s="203"/>
    </row>
    <row r="54" spans="1:16" ht="12.75" x14ac:dyDescent="0.2">
      <c r="A54" s="208"/>
      <c r="B54" s="210"/>
      <c r="C54" s="204"/>
      <c r="D54" s="209"/>
      <c r="E54" s="90"/>
      <c r="F54" s="204"/>
      <c r="G54" s="57"/>
      <c r="H54" s="199"/>
      <c r="I54" s="200"/>
      <c r="J54" s="201"/>
      <c r="K54" s="201"/>
      <c r="L54" s="201"/>
      <c r="M54" s="202"/>
      <c r="N54" s="203"/>
      <c r="O54" s="203"/>
      <c r="P54" s="203"/>
    </row>
    <row r="55" spans="1:16" ht="12.75" x14ac:dyDescent="0.2">
      <c r="A55" s="208"/>
      <c r="B55" s="210"/>
      <c r="C55" s="204"/>
      <c r="D55" s="209"/>
      <c r="E55" s="90"/>
      <c r="F55" s="204"/>
      <c r="G55" s="57"/>
      <c r="H55" s="199"/>
      <c r="I55" s="200"/>
      <c r="J55" s="201"/>
      <c r="K55" s="201"/>
      <c r="L55" s="201"/>
      <c r="M55" s="202"/>
      <c r="N55" s="203"/>
      <c r="O55" s="203"/>
      <c r="P55" s="203"/>
    </row>
    <row r="56" spans="1:16" ht="12.75" x14ac:dyDescent="0.2">
      <c r="A56" s="208"/>
      <c r="B56" s="210"/>
      <c r="C56" s="204"/>
      <c r="D56" s="209"/>
      <c r="E56" s="90"/>
      <c r="F56" s="204"/>
      <c r="G56" s="57"/>
      <c r="H56" s="199"/>
      <c r="I56" s="200"/>
      <c r="J56" s="201"/>
      <c r="K56" s="201"/>
      <c r="L56" s="201"/>
      <c r="M56" s="202"/>
      <c r="N56" s="203"/>
      <c r="O56" s="203"/>
      <c r="P56" s="203"/>
    </row>
    <row r="57" spans="1:16" ht="12.75" x14ac:dyDescent="0.2">
      <c r="A57" s="208"/>
      <c r="B57" s="210"/>
      <c r="C57" s="204"/>
      <c r="D57" s="209"/>
      <c r="E57" s="90"/>
      <c r="F57" s="204"/>
      <c r="G57" s="57"/>
      <c r="H57" s="199"/>
      <c r="I57" s="200"/>
      <c r="J57" s="201"/>
      <c r="K57" s="201"/>
      <c r="L57" s="201"/>
      <c r="M57" s="202"/>
      <c r="N57" s="203"/>
      <c r="O57" s="203"/>
      <c r="P57" s="203"/>
    </row>
    <row r="58" spans="1:16" ht="12.75" x14ac:dyDescent="0.2">
      <c r="A58" s="208"/>
      <c r="B58" s="210"/>
      <c r="C58" s="204"/>
      <c r="D58" s="209"/>
      <c r="E58" s="90"/>
      <c r="F58" s="204"/>
      <c r="G58" s="57"/>
      <c r="H58" s="199"/>
      <c r="I58" s="200"/>
      <c r="J58" s="201"/>
      <c r="K58" s="201"/>
      <c r="L58" s="201"/>
      <c r="M58" s="202"/>
      <c r="N58" s="203"/>
      <c r="O58" s="203"/>
      <c r="P58" s="203"/>
    </row>
    <row r="59" spans="1:16" ht="12.75" x14ac:dyDescent="0.2">
      <c r="A59" s="208"/>
      <c r="B59" s="210"/>
      <c r="C59" s="204"/>
      <c r="D59" s="209"/>
      <c r="E59" s="90"/>
      <c r="F59" s="204"/>
      <c r="G59" s="57"/>
      <c r="H59" s="199"/>
      <c r="I59" s="200"/>
      <c r="J59" s="201"/>
      <c r="K59" s="201"/>
      <c r="L59" s="201"/>
      <c r="M59" s="202"/>
      <c r="N59" s="203"/>
      <c r="O59" s="203"/>
      <c r="P59" s="203"/>
    </row>
    <row r="60" spans="1:16" ht="12.75" x14ac:dyDescent="0.2">
      <c r="A60" s="208"/>
      <c r="B60" s="210"/>
      <c r="C60" s="204"/>
      <c r="D60" s="209"/>
      <c r="E60" s="90"/>
      <c r="F60" s="204"/>
      <c r="G60" s="57"/>
      <c r="H60" s="199"/>
      <c r="I60" s="200"/>
      <c r="J60" s="201"/>
      <c r="K60" s="201"/>
      <c r="L60" s="201"/>
      <c r="M60" s="202"/>
      <c r="N60" s="203"/>
      <c r="O60" s="203"/>
      <c r="P60" s="203"/>
    </row>
    <row r="61" spans="1:16" ht="12.75" x14ac:dyDescent="0.2">
      <c r="A61" s="208"/>
      <c r="B61" s="210"/>
      <c r="C61" s="204"/>
      <c r="D61" s="209"/>
      <c r="E61" s="90"/>
      <c r="F61" s="204"/>
      <c r="G61" s="57"/>
      <c r="H61" s="199"/>
      <c r="I61" s="200"/>
      <c r="J61" s="201"/>
      <c r="K61" s="201"/>
      <c r="L61" s="201"/>
      <c r="M61" s="202"/>
      <c r="N61" s="203"/>
      <c r="O61" s="203"/>
      <c r="P61" s="203"/>
    </row>
    <row r="62" spans="1:16" ht="12.75" x14ac:dyDescent="0.2">
      <c r="A62" s="208"/>
      <c r="B62" s="210"/>
      <c r="C62" s="204"/>
      <c r="D62" s="209"/>
      <c r="E62" s="90"/>
      <c r="F62" s="204"/>
      <c r="G62" s="57"/>
      <c r="H62" s="199"/>
      <c r="I62" s="200"/>
      <c r="J62" s="201"/>
      <c r="K62" s="201"/>
      <c r="L62" s="201"/>
      <c r="M62" s="202"/>
      <c r="N62" s="203"/>
      <c r="O62" s="203"/>
      <c r="P62" s="203"/>
    </row>
    <row r="63" spans="1:16" ht="12.75" x14ac:dyDescent="0.2">
      <c r="A63" s="208"/>
      <c r="B63" s="210"/>
      <c r="C63" s="204"/>
      <c r="D63" s="209"/>
      <c r="E63" s="90"/>
      <c r="F63" s="204"/>
      <c r="G63" s="57"/>
      <c r="H63" s="199"/>
      <c r="I63" s="200"/>
      <c r="J63" s="201"/>
      <c r="K63" s="201"/>
      <c r="L63" s="201"/>
      <c r="M63" s="202"/>
      <c r="N63" s="203"/>
      <c r="O63" s="203"/>
      <c r="P63" s="203"/>
    </row>
    <row r="64" spans="1:16" ht="12.75" x14ac:dyDescent="0.2">
      <c r="A64" s="208"/>
      <c r="B64" s="210"/>
      <c r="C64" s="204"/>
      <c r="D64" s="209"/>
      <c r="E64" s="90"/>
      <c r="F64" s="204"/>
      <c r="G64" s="57"/>
      <c r="H64" s="199"/>
      <c r="I64" s="200"/>
      <c r="J64" s="201"/>
      <c r="K64" s="201"/>
      <c r="L64" s="201"/>
      <c r="M64" s="202"/>
      <c r="N64" s="203"/>
      <c r="O64" s="203"/>
      <c r="P64" s="203"/>
    </row>
    <row r="65" spans="1:16" ht="12.75" x14ac:dyDescent="0.2">
      <c r="A65" s="208"/>
      <c r="B65" s="210"/>
      <c r="C65" s="204"/>
      <c r="D65" s="209"/>
      <c r="E65" s="90"/>
      <c r="F65" s="204"/>
      <c r="G65" s="57"/>
      <c r="H65" s="199"/>
      <c r="I65" s="200"/>
      <c r="J65" s="201"/>
      <c r="K65" s="201"/>
      <c r="L65" s="201"/>
      <c r="M65" s="202"/>
      <c r="N65" s="203"/>
      <c r="O65" s="203"/>
      <c r="P65" s="203"/>
    </row>
    <row r="66" spans="1:16" ht="12.75" x14ac:dyDescent="0.2">
      <c r="A66" s="208"/>
      <c r="B66" s="210"/>
      <c r="C66" s="204"/>
      <c r="D66" s="209"/>
      <c r="E66" s="90"/>
      <c r="F66" s="204"/>
      <c r="G66" s="57"/>
      <c r="H66" s="199"/>
      <c r="I66" s="200"/>
      <c r="J66" s="201"/>
      <c r="K66" s="201"/>
      <c r="L66" s="201"/>
      <c r="M66" s="202"/>
      <c r="N66" s="203"/>
      <c r="O66" s="203"/>
      <c r="P66" s="203"/>
    </row>
    <row r="67" spans="1:16" ht="12.75" x14ac:dyDescent="0.2">
      <c r="A67" s="208"/>
      <c r="B67" s="210"/>
      <c r="C67" s="204"/>
      <c r="D67" s="209"/>
      <c r="E67" s="90"/>
      <c r="F67" s="204"/>
      <c r="G67" s="57"/>
      <c r="H67" s="199"/>
      <c r="I67" s="200"/>
      <c r="J67" s="201"/>
      <c r="K67" s="201"/>
      <c r="L67" s="201"/>
      <c r="M67" s="202"/>
      <c r="N67" s="203"/>
      <c r="O67" s="203"/>
      <c r="P67" s="203"/>
    </row>
    <row r="68" spans="1:16" ht="12.75" x14ac:dyDescent="0.2">
      <c r="A68" s="208"/>
      <c r="B68" s="210"/>
      <c r="C68" s="204"/>
      <c r="D68" s="209"/>
      <c r="E68" s="90"/>
      <c r="F68" s="204"/>
      <c r="G68" s="57"/>
      <c r="H68" s="199"/>
      <c r="I68" s="200"/>
      <c r="J68" s="201"/>
      <c r="K68" s="201"/>
      <c r="L68" s="201"/>
      <c r="M68" s="202"/>
      <c r="N68" s="203"/>
      <c r="O68" s="203"/>
      <c r="P68" s="203"/>
    </row>
    <row r="69" spans="1:16" ht="12.75" x14ac:dyDescent="0.2">
      <c r="A69" s="208"/>
      <c r="B69" s="210"/>
      <c r="C69" s="204"/>
      <c r="D69" s="209"/>
      <c r="E69" s="90"/>
      <c r="F69" s="204"/>
      <c r="G69" s="57"/>
      <c r="H69" s="199"/>
      <c r="I69" s="200"/>
      <c r="J69" s="201"/>
      <c r="K69" s="201"/>
      <c r="L69" s="201"/>
      <c r="M69" s="202"/>
      <c r="N69" s="203"/>
      <c r="O69" s="203"/>
      <c r="P69" s="203"/>
    </row>
    <row r="70" spans="1:16" ht="12.75" x14ac:dyDescent="0.2">
      <c r="A70" s="208"/>
      <c r="B70" s="210"/>
      <c r="C70" s="204"/>
      <c r="D70" s="209"/>
      <c r="E70" s="90"/>
      <c r="F70" s="204"/>
      <c r="G70" s="57"/>
      <c r="H70" s="199"/>
      <c r="I70" s="200"/>
      <c r="J70" s="201"/>
      <c r="K70" s="201"/>
      <c r="L70" s="201"/>
      <c r="M70" s="202"/>
      <c r="N70" s="203"/>
      <c r="O70" s="203"/>
      <c r="P70" s="203"/>
    </row>
    <row r="71" spans="1:16" ht="12.75" x14ac:dyDescent="0.2">
      <c r="A71" s="208"/>
      <c r="B71" s="210"/>
      <c r="C71" s="204"/>
      <c r="D71" s="209"/>
      <c r="E71" s="90"/>
      <c r="F71" s="204"/>
      <c r="G71" s="57"/>
      <c r="H71" s="199"/>
      <c r="I71" s="200"/>
      <c r="J71" s="201"/>
      <c r="K71" s="201"/>
      <c r="L71" s="201"/>
      <c r="M71" s="202"/>
      <c r="N71" s="203"/>
      <c r="O71" s="203"/>
      <c r="P71" s="203"/>
    </row>
    <row r="72" spans="1:16" ht="12.75" x14ac:dyDescent="0.2">
      <c r="A72" s="208"/>
      <c r="B72" s="210"/>
      <c r="C72" s="204"/>
      <c r="D72" s="209"/>
      <c r="E72" s="90"/>
      <c r="F72" s="204"/>
      <c r="G72" s="57"/>
      <c r="H72" s="199"/>
      <c r="I72" s="200"/>
      <c r="J72" s="201"/>
      <c r="K72" s="201"/>
      <c r="L72" s="201"/>
      <c r="M72" s="202"/>
      <c r="N72" s="203"/>
      <c r="O72" s="203"/>
      <c r="P72" s="203"/>
    </row>
    <row r="73" spans="1:16" ht="12.75" x14ac:dyDescent="0.2">
      <c r="A73" s="208"/>
      <c r="B73" s="210"/>
      <c r="C73" s="204"/>
      <c r="D73" s="209"/>
      <c r="E73" s="90"/>
      <c r="F73" s="204"/>
      <c r="G73" s="57"/>
      <c r="H73" s="199"/>
      <c r="I73" s="200"/>
      <c r="J73" s="201"/>
      <c r="K73" s="201"/>
      <c r="L73" s="201"/>
      <c r="M73" s="202"/>
      <c r="N73" s="203"/>
      <c r="O73" s="203"/>
      <c r="P73" s="203"/>
    </row>
    <row r="74" spans="1:16" ht="12.75" x14ac:dyDescent="0.2">
      <c r="A74" s="208"/>
      <c r="B74" s="210"/>
      <c r="C74" s="204"/>
      <c r="D74" s="209"/>
      <c r="E74" s="90"/>
      <c r="F74" s="204"/>
      <c r="G74" s="57"/>
      <c r="H74" s="199"/>
      <c r="I74" s="200"/>
      <c r="J74" s="201"/>
      <c r="K74" s="201"/>
      <c r="L74" s="201"/>
      <c r="M74" s="202"/>
      <c r="N74" s="203"/>
      <c r="O74" s="203"/>
      <c r="P74" s="203"/>
    </row>
    <row r="75" spans="1:16" ht="12.75" x14ac:dyDescent="0.2">
      <c r="A75" s="208"/>
      <c r="B75" s="210"/>
      <c r="C75" s="204"/>
      <c r="D75" s="209"/>
      <c r="E75" s="90"/>
      <c r="F75" s="204"/>
      <c r="G75" s="57"/>
      <c r="H75" s="199"/>
      <c r="I75" s="200"/>
      <c r="J75" s="201"/>
      <c r="K75" s="201"/>
      <c r="L75" s="201"/>
      <c r="M75" s="202"/>
      <c r="N75" s="203"/>
      <c r="O75" s="203"/>
      <c r="P75" s="203"/>
    </row>
    <row r="76" spans="1:16" ht="12.75" x14ac:dyDescent="0.2">
      <c r="A76" s="208"/>
      <c r="B76" s="210"/>
      <c r="C76" s="204"/>
      <c r="D76" s="209"/>
      <c r="E76" s="90"/>
      <c r="F76" s="204"/>
      <c r="G76" s="57"/>
      <c r="H76" s="199"/>
      <c r="I76" s="200"/>
      <c r="J76" s="201"/>
      <c r="K76" s="201"/>
      <c r="L76" s="201"/>
      <c r="M76" s="202"/>
      <c r="N76" s="203"/>
      <c r="O76" s="203"/>
      <c r="P76" s="203"/>
    </row>
    <row r="77" spans="1:16" ht="12.75" x14ac:dyDescent="0.2">
      <c r="A77" s="208"/>
      <c r="B77" s="210"/>
      <c r="C77" s="204"/>
      <c r="D77" s="209"/>
      <c r="E77" s="90"/>
      <c r="F77" s="204"/>
      <c r="G77" s="57"/>
      <c r="H77" s="199"/>
      <c r="I77" s="200"/>
      <c r="J77" s="201"/>
      <c r="K77" s="201"/>
      <c r="L77" s="201"/>
      <c r="M77" s="202"/>
      <c r="N77" s="203"/>
      <c r="O77" s="203"/>
      <c r="P77" s="203"/>
    </row>
    <row r="78" spans="1:16" ht="12.75" x14ac:dyDescent="0.2">
      <c r="A78" s="208"/>
      <c r="B78" s="210"/>
      <c r="C78" s="204"/>
      <c r="D78" s="209"/>
      <c r="E78" s="90"/>
      <c r="F78" s="204"/>
      <c r="G78" s="57"/>
      <c r="H78" s="199"/>
      <c r="I78" s="200"/>
      <c r="J78" s="201"/>
      <c r="K78" s="201"/>
      <c r="L78" s="201"/>
      <c r="M78" s="202"/>
      <c r="N78" s="203"/>
      <c r="O78" s="203"/>
      <c r="P78" s="203"/>
    </row>
    <row r="79" spans="1:16" ht="12.75" x14ac:dyDescent="0.2">
      <c r="A79" s="208"/>
      <c r="B79" s="210"/>
      <c r="C79" s="204"/>
      <c r="D79" s="209"/>
      <c r="E79" s="90"/>
      <c r="F79" s="204"/>
      <c r="G79" s="57"/>
      <c r="H79" s="199"/>
      <c r="I79" s="200"/>
      <c r="J79" s="201"/>
      <c r="K79" s="201"/>
      <c r="L79" s="201"/>
      <c r="M79" s="202"/>
      <c r="N79" s="203"/>
      <c r="O79" s="203"/>
      <c r="P79" s="203"/>
    </row>
    <row r="80" spans="1:16" ht="12.75" x14ac:dyDescent="0.2">
      <c r="A80" s="208"/>
      <c r="B80" s="210"/>
      <c r="C80" s="204"/>
      <c r="D80" s="209"/>
      <c r="E80" s="90"/>
      <c r="F80" s="204"/>
      <c r="G80" s="57"/>
      <c r="H80" s="199"/>
      <c r="I80" s="200"/>
      <c r="J80" s="201"/>
      <c r="K80" s="201"/>
      <c r="L80" s="201"/>
      <c r="M80" s="202"/>
      <c r="N80" s="203"/>
      <c r="O80" s="203"/>
      <c r="P80" s="203"/>
    </row>
    <row r="81" spans="1:16" ht="12.75" x14ac:dyDescent="0.2">
      <c r="A81" s="208"/>
      <c r="B81" s="210"/>
      <c r="C81" s="204"/>
      <c r="D81" s="209"/>
      <c r="E81" s="90"/>
      <c r="F81" s="204"/>
      <c r="G81" s="57"/>
      <c r="H81" s="199"/>
      <c r="I81" s="200"/>
      <c r="J81" s="201"/>
      <c r="K81" s="201"/>
      <c r="L81" s="201"/>
      <c r="M81" s="202"/>
      <c r="N81" s="203"/>
      <c r="O81" s="203"/>
      <c r="P81" s="203"/>
    </row>
    <row r="82" spans="1:16" ht="12.75" x14ac:dyDescent="0.2">
      <c r="A82" s="208"/>
      <c r="B82" s="210"/>
      <c r="C82" s="204"/>
      <c r="D82" s="209"/>
      <c r="E82" s="90"/>
      <c r="F82" s="204"/>
      <c r="G82" s="57"/>
      <c r="H82" s="199"/>
      <c r="I82" s="200"/>
      <c r="J82" s="201"/>
      <c r="K82" s="201"/>
      <c r="L82" s="201"/>
      <c r="M82" s="202"/>
      <c r="N82" s="203"/>
      <c r="O82" s="203"/>
      <c r="P82" s="203"/>
    </row>
    <row r="83" spans="1:16" ht="12.75" x14ac:dyDescent="0.2">
      <c r="A83" s="208"/>
      <c r="B83" s="210"/>
      <c r="C83" s="204"/>
      <c r="D83" s="209"/>
      <c r="E83" s="90"/>
      <c r="F83" s="204"/>
      <c r="G83" s="57"/>
      <c r="H83" s="199"/>
      <c r="I83" s="200"/>
      <c r="J83" s="201"/>
      <c r="K83" s="201"/>
      <c r="L83" s="201"/>
      <c r="M83" s="202"/>
      <c r="N83" s="203"/>
      <c r="O83" s="203"/>
      <c r="P83" s="203"/>
    </row>
    <row r="84" spans="1:16" ht="12.75" x14ac:dyDescent="0.2">
      <c r="A84" s="208"/>
      <c r="B84" s="210"/>
      <c r="C84" s="204"/>
      <c r="D84" s="209"/>
      <c r="E84" s="90"/>
      <c r="F84" s="204"/>
      <c r="G84" s="57"/>
      <c r="H84" s="199"/>
      <c r="I84" s="200"/>
      <c r="J84" s="201"/>
      <c r="K84" s="201"/>
      <c r="L84" s="201"/>
      <c r="M84" s="202"/>
      <c r="N84" s="203"/>
      <c r="O84" s="203"/>
      <c r="P84" s="203"/>
    </row>
    <row r="85" spans="1:16" ht="12.75" x14ac:dyDescent="0.2">
      <c r="A85" s="208"/>
      <c r="B85" s="210"/>
      <c r="C85" s="204"/>
      <c r="D85" s="209"/>
      <c r="E85" s="90"/>
      <c r="F85" s="204"/>
      <c r="G85" s="57"/>
      <c r="H85" s="199"/>
      <c r="I85" s="200"/>
      <c r="J85" s="201"/>
      <c r="K85" s="201"/>
      <c r="L85" s="201"/>
      <c r="M85" s="202"/>
      <c r="N85" s="203"/>
      <c r="O85" s="203"/>
      <c r="P85" s="203"/>
    </row>
    <row r="86" spans="1:16" ht="12.75" x14ac:dyDescent="0.2">
      <c r="A86" s="208"/>
      <c r="B86" s="210"/>
      <c r="C86" s="204"/>
      <c r="D86" s="209"/>
      <c r="E86" s="90"/>
      <c r="F86" s="204"/>
      <c r="G86" s="57"/>
      <c r="H86" s="199"/>
      <c r="I86" s="200"/>
      <c r="J86" s="201"/>
      <c r="K86" s="201"/>
      <c r="L86" s="201"/>
      <c r="M86" s="202"/>
      <c r="N86" s="203"/>
      <c r="O86" s="203"/>
      <c r="P86" s="203"/>
    </row>
    <row r="87" spans="1:16" ht="12.75" x14ac:dyDescent="0.2">
      <c r="A87" s="208"/>
      <c r="B87" s="210"/>
      <c r="C87" s="204"/>
      <c r="D87" s="209"/>
      <c r="E87" s="90"/>
      <c r="F87" s="204"/>
      <c r="G87" s="57"/>
      <c r="H87" s="199"/>
      <c r="I87" s="200"/>
      <c r="J87" s="201"/>
      <c r="K87" s="201"/>
      <c r="L87" s="201"/>
      <c r="M87" s="202"/>
      <c r="N87" s="203"/>
      <c r="O87" s="203"/>
      <c r="P87" s="203"/>
    </row>
    <row r="88" spans="1:16" ht="12.75" x14ac:dyDescent="0.2">
      <c r="A88" s="208"/>
      <c r="B88" s="210"/>
      <c r="C88" s="204"/>
      <c r="D88" s="209"/>
      <c r="E88" s="90"/>
      <c r="F88" s="204"/>
      <c r="G88" s="57"/>
      <c r="H88" s="199"/>
      <c r="I88" s="200"/>
      <c r="J88" s="201"/>
      <c r="K88" s="201"/>
      <c r="L88" s="201"/>
      <c r="M88" s="202"/>
      <c r="N88" s="203"/>
      <c r="O88" s="203"/>
      <c r="P88" s="203"/>
    </row>
    <row r="89" spans="1:16" ht="12.75" x14ac:dyDescent="0.2">
      <c r="A89" s="208"/>
      <c r="B89" s="210"/>
      <c r="C89" s="204"/>
      <c r="D89" s="209"/>
      <c r="E89" s="90"/>
      <c r="F89" s="204"/>
      <c r="G89" s="57"/>
      <c r="H89" s="199"/>
      <c r="I89" s="200"/>
      <c r="J89" s="201"/>
      <c r="K89" s="201"/>
      <c r="L89" s="201"/>
      <c r="M89" s="202"/>
      <c r="N89" s="203"/>
      <c r="O89" s="203"/>
      <c r="P89" s="203"/>
    </row>
    <row r="90" spans="1:16" ht="12.75" x14ac:dyDescent="0.2">
      <c r="A90" s="208"/>
      <c r="B90" s="210"/>
      <c r="C90" s="204"/>
      <c r="D90" s="209"/>
      <c r="E90" s="90"/>
      <c r="F90" s="204"/>
      <c r="G90" s="57"/>
      <c r="H90" s="199"/>
      <c r="I90" s="200"/>
      <c r="J90" s="201"/>
      <c r="K90" s="201"/>
      <c r="L90" s="201"/>
      <c r="M90" s="202"/>
      <c r="N90" s="203"/>
      <c r="O90" s="203"/>
      <c r="P90" s="203"/>
    </row>
    <row r="91" spans="1:16" ht="12.75" x14ac:dyDescent="0.2">
      <c r="A91" s="208"/>
      <c r="B91" s="210"/>
      <c r="C91" s="204"/>
      <c r="D91" s="209"/>
      <c r="E91" s="90"/>
      <c r="F91" s="204"/>
      <c r="G91" s="57"/>
      <c r="H91" s="199"/>
      <c r="I91" s="200"/>
      <c r="J91" s="201"/>
      <c r="K91" s="201"/>
      <c r="L91" s="201"/>
      <c r="M91" s="202"/>
      <c r="N91" s="203"/>
      <c r="O91" s="203"/>
      <c r="P91" s="203"/>
    </row>
    <row r="92" spans="1:16" ht="12.75" x14ac:dyDescent="0.2">
      <c r="A92" s="208"/>
      <c r="B92" s="210"/>
      <c r="C92" s="204"/>
      <c r="D92" s="209"/>
      <c r="E92" s="90"/>
      <c r="F92" s="204"/>
      <c r="G92" s="57"/>
      <c r="H92" s="199"/>
      <c r="I92" s="200"/>
      <c r="J92" s="201"/>
      <c r="K92" s="201"/>
      <c r="L92" s="201"/>
      <c r="M92" s="202"/>
      <c r="N92" s="203"/>
      <c r="O92" s="203"/>
      <c r="P92" s="203"/>
    </row>
    <row r="93" spans="1:16" ht="12.75" x14ac:dyDescent="0.2">
      <c r="A93" s="208"/>
      <c r="B93" s="210"/>
      <c r="C93" s="204"/>
      <c r="D93" s="209"/>
      <c r="E93" s="90"/>
      <c r="F93" s="204"/>
      <c r="G93" s="57"/>
      <c r="H93" s="199"/>
      <c r="I93" s="200"/>
      <c r="J93" s="201"/>
      <c r="K93" s="201"/>
      <c r="L93" s="201"/>
      <c r="M93" s="202"/>
      <c r="N93" s="203"/>
      <c r="O93" s="203"/>
      <c r="P93" s="203"/>
    </row>
    <row r="94" spans="1:16" ht="12.75" x14ac:dyDescent="0.2">
      <c r="A94" s="208"/>
      <c r="B94" s="210"/>
      <c r="C94" s="204"/>
      <c r="D94" s="209"/>
      <c r="E94" s="90"/>
      <c r="F94" s="204"/>
      <c r="G94" s="57"/>
      <c r="H94" s="199"/>
      <c r="I94" s="200"/>
      <c r="J94" s="201"/>
      <c r="K94" s="201"/>
      <c r="L94" s="201"/>
      <c r="M94" s="202"/>
      <c r="N94" s="203"/>
      <c r="O94" s="203"/>
      <c r="P94" s="203"/>
    </row>
    <row r="95" spans="1:16" ht="12.75" x14ac:dyDescent="0.2">
      <c r="A95" s="208"/>
      <c r="B95" s="210"/>
      <c r="C95" s="204"/>
      <c r="D95" s="209"/>
      <c r="E95" s="90"/>
      <c r="F95" s="204"/>
      <c r="G95" s="57"/>
      <c r="H95" s="199"/>
      <c r="I95" s="200"/>
      <c r="J95" s="201"/>
      <c r="K95" s="201"/>
      <c r="L95" s="201"/>
      <c r="M95" s="202"/>
      <c r="N95" s="203"/>
      <c r="O95" s="203"/>
      <c r="P95" s="203"/>
    </row>
    <row r="96" spans="1:16" ht="12.75" x14ac:dyDescent="0.2">
      <c r="A96" s="208"/>
      <c r="B96" s="210"/>
      <c r="C96" s="204"/>
      <c r="D96" s="209"/>
      <c r="E96" s="90"/>
      <c r="F96" s="204"/>
      <c r="G96" s="57"/>
      <c r="H96" s="199"/>
      <c r="I96" s="200"/>
      <c r="J96" s="201"/>
      <c r="K96" s="201"/>
      <c r="L96" s="201"/>
      <c r="M96" s="202"/>
      <c r="N96" s="203"/>
      <c r="O96" s="203"/>
      <c r="P96" s="203"/>
    </row>
    <row r="97" spans="1:16" ht="12.75" x14ac:dyDescent="0.2">
      <c r="A97" s="208"/>
      <c r="B97" s="210"/>
      <c r="C97" s="204"/>
      <c r="D97" s="209"/>
      <c r="E97" s="90"/>
      <c r="F97" s="204"/>
      <c r="G97" s="57"/>
      <c r="H97" s="199"/>
      <c r="I97" s="200"/>
      <c r="J97" s="201"/>
      <c r="K97" s="201"/>
      <c r="L97" s="201"/>
      <c r="M97" s="202"/>
      <c r="N97" s="203"/>
      <c r="O97" s="203"/>
      <c r="P97" s="203"/>
    </row>
    <row r="98" spans="1:16" ht="12.75" x14ac:dyDescent="0.2">
      <c r="A98" s="208"/>
      <c r="B98" s="210"/>
      <c r="C98" s="204"/>
      <c r="D98" s="209"/>
      <c r="E98" s="90"/>
      <c r="F98" s="204"/>
      <c r="G98" s="57"/>
      <c r="H98" s="199"/>
      <c r="I98" s="200"/>
      <c r="J98" s="201"/>
      <c r="K98" s="201"/>
      <c r="L98" s="201"/>
      <c r="M98" s="202"/>
      <c r="N98" s="203"/>
      <c r="O98" s="203"/>
      <c r="P98" s="203"/>
    </row>
    <row r="99" spans="1:16" ht="12.75" x14ac:dyDescent="0.2">
      <c r="A99" s="208"/>
      <c r="B99" s="210"/>
      <c r="C99" s="204"/>
      <c r="D99" s="209"/>
      <c r="E99" s="90"/>
      <c r="F99" s="204"/>
      <c r="G99" s="57"/>
      <c r="H99" s="199"/>
      <c r="I99" s="200"/>
      <c r="J99" s="201"/>
      <c r="K99" s="201"/>
      <c r="L99" s="201"/>
      <c r="M99" s="202"/>
      <c r="N99" s="203"/>
      <c r="O99" s="203"/>
      <c r="P99" s="203"/>
    </row>
    <row r="100" spans="1:16" ht="12.75" x14ac:dyDescent="0.2">
      <c r="A100" s="208"/>
      <c r="B100" s="210"/>
      <c r="C100" s="204"/>
      <c r="D100" s="209"/>
      <c r="E100" s="90"/>
      <c r="F100" s="204"/>
      <c r="G100" s="57"/>
      <c r="H100" s="199"/>
      <c r="I100" s="200"/>
      <c r="J100" s="201"/>
      <c r="K100" s="201"/>
      <c r="L100" s="201"/>
      <c r="M100" s="202"/>
      <c r="N100" s="203"/>
      <c r="O100" s="203"/>
      <c r="P100" s="203"/>
    </row>
    <row r="101" spans="1:16" ht="12.75" x14ac:dyDescent="0.2">
      <c r="A101" s="208"/>
      <c r="B101" s="210"/>
      <c r="C101" s="204"/>
      <c r="D101" s="209"/>
      <c r="E101" s="90"/>
      <c r="F101" s="204"/>
      <c r="G101" s="57"/>
      <c r="H101" s="199"/>
      <c r="I101" s="200"/>
      <c r="J101" s="201"/>
      <c r="K101" s="201"/>
      <c r="L101" s="201"/>
      <c r="M101" s="202"/>
      <c r="N101" s="203"/>
      <c r="O101" s="203"/>
      <c r="P101" s="203"/>
    </row>
    <row r="102" spans="1:16" ht="12.75" x14ac:dyDescent="0.2">
      <c r="A102" s="208"/>
      <c r="B102" s="210"/>
      <c r="C102" s="204"/>
      <c r="D102" s="209"/>
      <c r="E102" s="90"/>
      <c r="F102" s="204"/>
      <c r="G102" s="57"/>
      <c r="H102" s="199"/>
      <c r="I102" s="200"/>
      <c r="J102" s="201"/>
      <c r="K102" s="201"/>
      <c r="L102" s="201"/>
      <c r="M102" s="202"/>
      <c r="N102" s="203"/>
      <c r="O102" s="203"/>
      <c r="P102" s="203"/>
    </row>
    <row r="103" spans="1:16" ht="12.75" x14ac:dyDescent="0.2">
      <c r="A103" s="208"/>
      <c r="B103" s="210"/>
      <c r="C103" s="204"/>
      <c r="D103" s="209"/>
      <c r="E103" s="90"/>
      <c r="F103" s="204"/>
      <c r="G103" s="57"/>
      <c r="H103" s="199"/>
      <c r="I103" s="200"/>
      <c r="J103" s="201"/>
      <c r="K103" s="201"/>
      <c r="L103" s="201"/>
      <c r="M103" s="202"/>
      <c r="N103" s="203"/>
      <c r="O103" s="203"/>
      <c r="P103" s="203"/>
    </row>
    <row r="104" spans="1:16" ht="12.75" x14ac:dyDescent="0.2">
      <c r="A104" s="208"/>
      <c r="B104" s="210"/>
      <c r="C104" s="204"/>
      <c r="D104" s="209"/>
      <c r="E104" s="90"/>
      <c r="F104" s="204"/>
      <c r="G104" s="57"/>
      <c r="H104" s="199"/>
      <c r="I104" s="200"/>
      <c r="J104" s="201"/>
      <c r="K104" s="201"/>
      <c r="L104" s="201"/>
      <c r="M104" s="202"/>
      <c r="N104" s="203"/>
      <c r="O104" s="203"/>
      <c r="P104" s="203"/>
    </row>
    <row r="105" spans="1:16" ht="12.75" x14ac:dyDescent="0.2">
      <c r="A105" s="208"/>
      <c r="B105" s="210"/>
      <c r="C105" s="204"/>
      <c r="D105" s="209"/>
      <c r="E105" s="90"/>
      <c r="F105" s="204"/>
      <c r="G105" s="57"/>
      <c r="H105" s="199"/>
      <c r="I105" s="200"/>
      <c r="J105" s="201"/>
      <c r="K105" s="201"/>
      <c r="L105" s="201"/>
      <c r="M105" s="202"/>
      <c r="N105" s="203"/>
      <c r="O105" s="203"/>
      <c r="P105" s="203"/>
    </row>
    <row r="106" spans="1:16" ht="12.75" x14ac:dyDescent="0.2">
      <c r="A106" s="208"/>
      <c r="B106" s="210"/>
      <c r="C106" s="204"/>
      <c r="D106" s="209"/>
      <c r="E106" s="90"/>
      <c r="F106" s="204"/>
      <c r="G106" s="57"/>
      <c r="H106" s="199"/>
      <c r="I106" s="200"/>
      <c r="J106" s="201"/>
      <c r="K106" s="201"/>
      <c r="L106" s="201"/>
      <c r="M106" s="202"/>
      <c r="N106" s="203"/>
      <c r="O106" s="203"/>
      <c r="P106" s="203"/>
    </row>
    <row r="107" spans="1:16" ht="12.75" x14ac:dyDescent="0.2">
      <c r="A107" s="208"/>
      <c r="B107" s="210"/>
      <c r="C107" s="204"/>
      <c r="D107" s="209"/>
      <c r="E107" s="90"/>
      <c r="F107" s="204"/>
      <c r="G107" s="57"/>
      <c r="H107" s="199"/>
      <c r="I107" s="200"/>
      <c r="J107" s="201"/>
      <c r="K107" s="201"/>
      <c r="L107" s="201"/>
      <c r="M107" s="202"/>
      <c r="N107" s="203"/>
      <c r="O107" s="203"/>
      <c r="P107" s="203"/>
    </row>
    <row r="108" spans="1:16" ht="12.75" x14ac:dyDescent="0.2">
      <c r="A108" s="208"/>
      <c r="B108" s="210"/>
      <c r="C108" s="204"/>
      <c r="D108" s="209"/>
      <c r="E108" s="90"/>
      <c r="F108" s="204"/>
      <c r="G108" s="57"/>
      <c r="H108" s="199"/>
      <c r="I108" s="200"/>
      <c r="J108" s="201"/>
      <c r="K108" s="201"/>
      <c r="L108" s="201"/>
      <c r="M108" s="202"/>
      <c r="N108" s="203"/>
      <c r="O108" s="203"/>
      <c r="P108" s="203"/>
    </row>
    <row r="109" spans="1:16" ht="12.75" x14ac:dyDescent="0.2">
      <c r="A109" s="208"/>
      <c r="B109" s="210"/>
      <c r="C109" s="204"/>
      <c r="D109" s="209"/>
      <c r="E109" s="90"/>
      <c r="F109" s="204"/>
      <c r="G109" s="57"/>
      <c r="H109" s="199"/>
      <c r="I109" s="200"/>
      <c r="J109" s="201"/>
      <c r="K109" s="201"/>
      <c r="L109" s="201"/>
      <c r="M109" s="202"/>
      <c r="N109" s="203"/>
      <c r="O109" s="203"/>
      <c r="P109" s="203"/>
    </row>
    <row r="110" spans="1:16" ht="12.75" x14ac:dyDescent="0.2">
      <c r="A110" s="208"/>
      <c r="B110" s="210"/>
      <c r="C110" s="204"/>
      <c r="D110" s="209"/>
      <c r="E110" s="90"/>
      <c r="F110" s="204"/>
      <c r="G110" s="57"/>
      <c r="H110" s="199"/>
      <c r="I110" s="200"/>
      <c r="J110" s="201"/>
      <c r="K110" s="201"/>
      <c r="L110" s="201"/>
      <c r="M110" s="202"/>
      <c r="N110" s="203"/>
      <c r="O110" s="203"/>
      <c r="P110" s="203"/>
    </row>
    <row r="111" spans="1:16" ht="12.75" x14ac:dyDescent="0.2">
      <c r="A111" s="208"/>
      <c r="B111" s="210"/>
      <c r="C111" s="204"/>
      <c r="D111" s="209"/>
      <c r="E111" s="90"/>
      <c r="F111" s="204"/>
      <c r="G111" s="57"/>
      <c r="H111" s="199"/>
      <c r="I111" s="200"/>
      <c r="J111" s="201"/>
      <c r="K111" s="201"/>
      <c r="L111" s="201"/>
      <c r="M111" s="202"/>
      <c r="N111" s="203"/>
      <c r="O111" s="203"/>
      <c r="P111" s="203"/>
    </row>
    <row r="112" spans="1:16" ht="12.75" x14ac:dyDescent="0.2">
      <c r="A112" s="208"/>
      <c r="B112" s="210"/>
      <c r="C112" s="204"/>
      <c r="D112" s="209"/>
      <c r="E112" s="90"/>
      <c r="F112" s="204"/>
      <c r="G112" s="57"/>
      <c r="H112" s="199"/>
      <c r="I112" s="200"/>
      <c r="J112" s="201"/>
      <c r="K112" s="201"/>
      <c r="L112" s="201"/>
      <c r="M112" s="202"/>
      <c r="N112" s="203"/>
      <c r="O112" s="203"/>
      <c r="P112" s="203"/>
    </row>
    <row r="113" spans="1:16" ht="12.75" x14ac:dyDescent="0.2">
      <c r="A113" s="208"/>
      <c r="B113" s="210"/>
      <c r="C113" s="204"/>
      <c r="D113" s="209"/>
      <c r="E113" s="90"/>
      <c r="F113" s="204"/>
      <c r="G113" s="57"/>
      <c r="H113" s="199"/>
      <c r="I113" s="200"/>
      <c r="J113" s="201"/>
      <c r="K113" s="201"/>
      <c r="L113" s="201"/>
      <c r="M113" s="202"/>
      <c r="N113" s="203"/>
      <c r="O113" s="203"/>
      <c r="P113" s="203"/>
    </row>
    <row r="114" spans="1:16" ht="12.75" x14ac:dyDescent="0.2">
      <c r="A114" s="208"/>
      <c r="B114" s="210"/>
      <c r="C114" s="204"/>
      <c r="D114" s="209"/>
      <c r="E114" s="90"/>
      <c r="F114" s="204"/>
      <c r="G114" s="57"/>
      <c r="H114" s="199"/>
      <c r="I114" s="200"/>
      <c r="J114" s="201"/>
      <c r="K114" s="201"/>
      <c r="L114" s="201"/>
      <c r="M114" s="202"/>
      <c r="N114" s="203"/>
      <c r="O114" s="203"/>
      <c r="P114" s="203"/>
    </row>
    <row r="115" spans="1:16" ht="12.75" x14ac:dyDescent="0.2">
      <c r="A115" s="208"/>
      <c r="B115" s="210"/>
      <c r="C115" s="204"/>
      <c r="D115" s="209"/>
      <c r="E115" s="90"/>
      <c r="F115" s="204"/>
      <c r="G115" s="57"/>
      <c r="H115" s="199"/>
      <c r="I115" s="200"/>
      <c r="J115" s="201"/>
      <c r="K115" s="201"/>
      <c r="L115" s="201"/>
      <c r="M115" s="202"/>
      <c r="N115" s="203"/>
      <c r="O115" s="203"/>
      <c r="P115" s="203"/>
    </row>
    <row r="116" spans="1:16" ht="12.75" x14ac:dyDescent="0.2">
      <c r="A116" s="208"/>
      <c r="B116" s="210"/>
      <c r="C116" s="204"/>
      <c r="D116" s="209"/>
      <c r="E116" s="90"/>
      <c r="F116" s="204"/>
      <c r="G116" s="57"/>
      <c r="H116" s="199"/>
      <c r="I116" s="200"/>
      <c r="J116" s="201"/>
      <c r="K116" s="201"/>
      <c r="L116" s="201"/>
      <c r="M116" s="202"/>
      <c r="N116" s="203"/>
      <c r="O116" s="203"/>
      <c r="P116" s="203"/>
    </row>
    <row r="117" spans="1:16" ht="12.75" x14ac:dyDescent="0.2">
      <c r="A117" s="208"/>
      <c r="B117" s="210"/>
      <c r="C117" s="204"/>
      <c r="D117" s="209"/>
      <c r="E117" s="90"/>
      <c r="F117" s="204"/>
      <c r="G117" s="57"/>
      <c r="H117" s="199"/>
      <c r="I117" s="200"/>
      <c r="J117" s="201"/>
      <c r="K117" s="201"/>
      <c r="L117" s="201"/>
      <c r="M117" s="202"/>
      <c r="N117" s="203"/>
      <c r="O117" s="203"/>
      <c r="P117" s="203"/>
    </row>
    <row r="118" spans="1:16" ht="12.75" x14ac:dyDescent="0.2">
      <c r="A118" s="208"/>
      <c r="B118" s="210"/>
      <c r="C118" s="204"/>
      <c r="D118" s="209"/>
      <c r="E118" s="90"/>
      <c r="F118" s="204"/>
      <c r="G118" s="57"/>
      <c r="H118" s="199"/>
      <c r="I118" s="200"/>
      <c r="J118" s="201"/>
      <c r="K118" s="201"/>
      <c r="L118" s="201"/>
      <c r="M118" s="202"/>
      <c r="N118" s="203"/>
      <c r="O118" s="203"/>
      <c r="P118" s="203"/>
    </row>
    <row r="119" spans="1:16" ht="12.75" x14ac:dyDescent="0.2">
      <c r="A119" s="208"/>
      <c r="B119" s="210"/>
      <c r="C119" s="204"/>
      <c r="D119" s="209"/>
      <c r="E119" s="90"/>
      <c r="F119" s="204"/>
      <c r="G119" s="57"/>
      <c r="H119" s="199"/>
      <c r="I119" s="200"/>
      <c r="J119" s="201"/>
      <c r="K119" s="201"/>
      <c r="L119" s="201"/>
      <c r="M119" s="202"/>
      <c r="N119" s="203"/>
      <c r="O119" s="203"/>
      <c r="P119" s="203"/>
    </row>
    <row r="120" spans="1:16" ht="12.75" x14ac:dyDescent="0.2">
      <c r="A120" s="208"/>
      <c r="B120" s="210"/>
      <c r="C120" s="204"/>
      <c r="D120" s="209"/>
      <c r="E120" s="90"/>
      <c r="F120" s="204"/>
      <c r="G120" s="57"/>
      <c r="H120" s="199"/>
      <c r="I120" s="200"/>
      <c r="J120" s="201"/>
      <c r="K120" s="201"/>
      <c r="L120" s="201"/>
      <c r="M120" s="202"/>
      <c r="N120" s="203"/>
      <c r="O120" s="203"/>
      <c r="P120" s="203"/>
    </row>
    <row r="121" spans="1:16" ht="12.75" x14ac:dyDescent="0.2">
      <c r="A121" s="208"/>
      <c r="B121" s="210"/>
      <c r="C121" s="204"/>
      <c r="D121" s="209"/>
      <c r="E121" s="90"/>
      <c r="F121" s="204"/>
      <c r="G121" s="57"/>
      <c r="H121" s="199"/>
      <c r="I121" s="200"/>
      <c r="J121" s="201"/>
      <c r="K121" s="201"/>
      <c r="L121" s="201"/>
      <c r="M121" s="202"/>
      <c r="N121" s="203"/>
      <c r="O121" s="203"/>
      <c r="P121" s="203"/>
    </row>
    <row r="122" spans="1:16" ht="12.75" x14ac:dyDescent="0.2">
      <c r="A122" s="208"/>
      <c r="B122" s="210"/>
      <c r="C122" s="204"/>
      <c r="D122" s="209"/>
      <c r="E122" s="90"/>
      <c r="F122" s="204"/>
      <c r="G122" s="57"/>
      <c r="H122" s="199"/>
      <c r="I122" s="200"/>
      <c r="J122" s="201"/>
      <c r="K122" s="201"/>
      <c r="L122" s="201"/>
      <c r="M122" s="202"/>
      <c r="N122" s="203"/>
      <c r="O122" s="203"/>
      <c r="P122" s="203"/>
    </row>
    <row r="123" spans="1:16" ht="12.75" x14ac:dyDescent="0.2">
      <c r="A123" s="208"/>
      <c r="B123" s="210"/>
      <c r="C123" s="204"/>
      <c r="D123" s="209"/>
      <c r="E123" s="90"/>
      <c r="F123" s="204"/>
      <c r="G123" s="57"/>
      <c r="H123" s="199"/>
      <c r="I123" s="200"/>
      <c r="J123" s="201"/>
      <c r="K123" s="201"/>
      <c r="L123" s="201"/>
      <c r="M123" s="202"/>
      <c r="N123" s="203"/>
      <c r="O123" s="203"/>
      <c r="P123" s="203"/>
    </row>
    <row r="124" spans="1:16" ht="12.75" x14ac:dyDescent="0.2">
      <c r="A124" s="208"/>
      <c r="B124" s="210"/>
      <c r="C124" s="204"/>
      <c r="D124" s="209"/>
      <c r="E124" s="90"/>
      <c r="F124" s="204"/>
      <c r="G124" s="57"/>
      <c r="H124" s="199"/>
      <c r="I124" s="200"/>
      <c r="J124" s="201"/>
      <c r="K124" s="201"/>
      <c r="L124" s="201"/>
      <c r="M124" s="202"/>
      <c r="N124" s="203"/>
      <c r="O124" s="203"/>
      <c r="P124" s="203"/>
    </row>
    <row r="125" spans="1:16" ht="12.75" x14ac:dyDescent="0.2">
      <c r="A125" s="208"/>
      <c r="B125" s="210"/>
      <c r="C125" s="204"/>
      <c r="D125" s="209"/>
      <c r="E125" s="90"/>
      <c r="F125" s="204"/>
      <c r="G125" s="57"/>
      <c r="H125" s="199"/>
      <c r="I125" s="200"/>
      <c r="J125" s="201"/>
      <c r="K125" s="201"/>
      <c r="L125" s="201"/>
      <c r="M125" s="202"/>
      <c r="N125" s="203"/>
      <c r="O125" s="203"/>
      <c r="P125" s="203"/>
    </row>
    <row r="126" spans="1:16" ht="12.75" x14ac:dyDescent="0.2">
      <c r="A126" s="208"/>
      <c r="B126" s="210"/>
      <c r="C126" s="204"/>
      <c r="D126" s="209"/>
      <c r="E126" s="90"/>
      <c r="F126" s="204"/>
      <c r="G126" s="57"/>
      <c r="H126" s="199"/>
      <c r="I126" s="200"/>
      <c r="J126" s="201"/>
      <c r="K126" s="201"/>
      <c r="L126" s="201"/>
      <c r="M126" s="202"/>
      <c r="N126" s="203"/>
      <c r="O126" s="203"/>
      <c r="P126" s="203"/>
    </row>
    <row r="127" spans="1:16" ht="12.75" x14ac:dyDescent="0.2">
      <c r="A127" s="208"/>
      <c r="B127" s="210"/>
      <c r="C127" s="204"/>
      <c r="D127" s="209"/>
      <c r="E127" s="90"/>
      <c r="F127" s="204"/>
      <c r="G127" s="57"/>
      <c r="H127" s="199"/>
      <c r="I127" s="200"/>
      <c r="J127" s="201"/>
      <c r="K127" s="201"/>
      <c r="L127" s="201"/>
      <c r="M127" s="202"/>
      <c r="N127" s="203"/>
      <c r="O127" s="203"/>
      <c r="P127" s="203"/>
    </row>
    <row r="128" spans="1:16" ht="12.75" x14ac:dyDescent="0.2">
      <c r="A128" s="208"/>
      <c r="B128" s="210"/>
      <c r="C128" s="204"/>
      <c r="D128" s="209"/>
      <c r="E128" s="90"/>
      <c r="F128" s="204"/>
      <c r="G128" s="57"/>
      <c r="H128" s="199"/>
      <c r="I128" s="200"/>
      <c r="J128" s="201"/>
      <c r="K128" s="201"/>
      <c r="L128" s="201"/>
      <c r="M128" s="202"/>
      <c r="N128" s="203"/>
      <c r="O128" s="203"/>
      <c r="P128" s="203"/>
    </row>
    <row r="129" spans="1:16" ht="12.75" x14ac:dyDescent="0.2">
      <c r="A129" s="208"/>
      <c r="B129" s="210"/>
      <c r="C129" s="204"/>
      <c r="D129" s="209"/>
      <c r="E129" s="90"/>
      <c r="F129" s="204"/>
      <c r="G129" s="57"/>
      <c r="H129" s="199"/>
      <c r="I129" s="200"/>
      <c r="J129" s="201"/>
      <c r="K129" s="201"/>
      <c r="L129" s="201"/>
      <c r="M129" s="202"/>
      <c r="N129" s="203"/>
      <c r="O129" s="203"/>
      <c r="P129" s="203"/>
    </row>
    <row r="130" spans="1:16" ht="12.75" x14ac:dyDescent="0.2">
      <c r="A130" s="208"/>
      <c r="B130" s="210"/>
      <c r="C130" s="204"/>
      <c r="D130" s="209"/>
      <c r="E130" s="90"/>
      <c r="F130" s="204"/>
      <c r="G130" s="57"/>
      <c r="H130" s="199"/>
      <c r="I130" s="200"/>
      <c r="J130" s="201"/>
      <c r="K130" s="201"/>
      <c r="L130" s="201"/>
      <c r="M130" s="202"/>
      <c r="N130" s="203"/>
      <c r="O130" s="203"/>
      <c r="P130" s="203"/>
    </row>
    <row r="131" spans="1:16" ht="12.75" x14ac:dyDescent="0.2">
      <c r="A131" s="208"/>
      <c r="B131" s="210"/>
      <c r="C131" s="204"/>
      <c r="D131" s="209"/>
      <c r="E131" s="90"/>
      <c r="F131" s="204"/>
      <c r="G131" s="57"/>
      <c r="H131" s="199"/>
      <c r="I131" s="200"/>
      <c r="J131" s="201"/>
      <c r="K131" s="201"/>
      <c r="L131" s="201"/>
      <c r="M131" s="202"/>
      <c r="N131" s="203"/>
      <c r="O131" s="203"/>
      <c r="P131" s="203"/>
    </row>
    <row r="132" spans="1:16" ht="12.75" x14ac:dyDescent="0.2">
      <c r="A132" s="208"/>
      <c r="B132" s="210"/>
      <c r="C132" s="204"/>
      <c r="D132" s="209"/>
      <c r="E132" s="90"/>
      <c r="F132" s="204"/>
      <c r="G132" s="57"/>
      <c r="H132" s="199"/>
      <c r="I132" s="200"/>
      <c r="J132" s="201"/>
      <c r="K132" s="201"/>
      <c r="L132" s="201"/>
      <c r="M132" s="202"/>
      <c r="N132" s="203"/>
      <c r="O132" s="203"/>
      <c r="P132" s="203"/>
    </row>
    <row r="133" spans="1:16" ht="12.75" x14ac:dyDescent="0.2">
      <c r="A133" s="208"/>
      <c r="B133" s="210"/>
      <c r="C133" s="204"/>
      <c r="D133" s="209"/>
      <c r="E133" s="90"/>
      <c r="F133" s="204"/>
      <c r="G133" s="57"/>
      <c r="H133" s="199"/>
      <c r="I133" s="200"/>
      <c r="J133" s="201"/>
      <c r="K133" s="201"/>
      <c r="L133" s="201"/>
      <c r="M133" s="202"/>
      <c r="N133" s="203"/>
      <c r="O133" s="203"/>
      <c r="P133" s="203"/>
    </row>
    <row r="134" spans="1:16" ht="12.75" x14ac:dyDescent="0.2">
      <c r="A134" s="208"/>
      <c r="B134" s="210"/>
      <c r="C134" s="204"/>
      <c r="D134" s="209"/>
      <c r="E134" s="90"/>
      <c r="F134" s="204"/>
      <c r="G134" s="57"/>
      <c r="H134" s="199"/>
      <c r="I134" s="200"/>
      <c r="J134" s="201"/>
      <c r="K134" s="201"/>
      <c r="L134" s="201"/>
      <c r="M134" s="202"/>
      <c r="N134" s="203"/>
      <c r="O134" s="203"/>
      <c r="P134" s="203"/>
    </row>
    <row r="135" spans="1:16" ht="12.75" x14ac:dyDescent="0.2">
      <c r="A135" s="208"/>
      <c r="B135" s="210"/>
      <c r="C135" s="204"/>
      <c r="D135" s="209"/>
      <c r="E135" s="90"/>
      <c r="F135" s="204"/>
      <c r="G135" s="57"/>
      <c r="H135" s="199"/>
      <c r="I135" s="200"/>
      <c r="J135" s="201"/>
      <c r="K135" s="201"/>
      <c r="L135" s="201"/>
      <c r="M135" s="202"/>
      <c r="N135" s="203"/>
      <c r="O135" s="203"/>
      <c r="P135" s="203"/>
    </row>
    <row r="136" spans="1:16" ht="12.75" x14ac:dyDescent="0.2">
      <c r="A136" s="208"/>
      <c r="B136" s="210"/>
      <c r="C136" s="204"/>
      <c r="D136" s="209"/>
      <c r="E136" s="90"/>
      <c r="F136" s="204"/>
      <c r="G136" s="57"/>
      <c r="H136" s="199"/>
      <c r="I136" s="200"/>
      <c r="J136" s="201"/>
      <c r="K136" s="201"/>
      <c r="L136" s="201"/>
      <c r="M136" s="202"/>
      <c r="N136" s="203"/>
      <c r="O136" s="203"/>
      <c r="P136" s="203"/>
    </row>
    <row r="137" spans="1:16" ht="12.75" x14ac:dyDescent="0.2">
      <c r="A137" s="208"/>
      <c r="B137" s="210"/>
      <c r="C137" s="204"/>
      <c r="D137" s="209"/>
      <c r="E137" s="90"/>
      <c r="F137" s="204"/>
      <c r="G137" s="57"/>
      <c r="H137" s="199"/>
      <c r="I137" s="200"/>
      <c r="J137" s="201"/>
      <c r="K137" s="201"/>
      <c r="L137" s="201"/>
      <c r="M137" s="202"/>
      <c r="N137" s="203"/>
      <c r="O137" s="203"/>
      <c r="P137" s="203"/>
    </row>
    <row r="138" spans="1:16" ht="12.75" x14ac:dyDescent="0.2">
      <c r="A138" s="208"/>
      <c r="B138" s="210"/>
      <c r="C138" s="204"/>
      <c r="D138" s="209"/>
      <c r="E138" s="90"/>
      <c r="F138" s="204"/>
      <c r="G138" s="57"/>
      <c r="H138" s="199"/>
      <c r="I138" s="200"/>
      <c r="J138" s="201"/>
      <c r="K138" s="201"/>
      <c r="L138" s="201"/>
      <c r="M138" s="202"/>
      <c r="N138" s="203"/>
      <c r="O138" s="203"/>
      <c r="P138" s="203"/>
    </row>
    <row r="139" spans="1:16" ht="12.75" x14ac:dyDescent="0.2">
      <c r="A139" s="208"/>
      <c r="B139" s="210"/>
      <c r="C139" s="204"/>
      <c r="D139" s="209"/>
      <c r="E139" s="90"/>
      <c r="F139" s="204"/>
      <c r="G139" s="57"/>
      <c r="H139" s="199"/>
      <c r="I139" s="200"/>
      <c r="J139" s="201"/>
      <c r="K139" s="201"/>
      <c r="L139" s="201"/>
      <c r="M139" s="202"/>
      <c r="N139" s="203"/>
      <c r="O139" s="203"/>
      <c r="P139" s="203"/>
    </row>
    <row r="140" spans="1:16" ht="12.75" x14ac:dyDescent="0.2">
      <c r="A140" s="208"/>
      <c r="B140" s="210"/>
      <c r="C140" s="204"/>
      <c r="D140" s="209"/>
      <c r="E140" s="90"/>
      <c r="F140" s="204"/>
      <c r="G140" s="57"/>
      <c r="H140" s="199"/>
      <c r="I140" s="200"/>
      <c r="J140" s="201"/>
      <c r="K140" s="201"/>
      <c r="L140" s="201"/>
      <c r="M140" s="202"/>
      <c r="N140" s="203"/>
      <c r="O140" s="203"/>
      <c r="P140" s="203"/>
    </row>
    <row r="141" spans="1:16" ht="12.75" x14ac:dyDescent="0.2">
      <c r="A141" s="208"/>
      <c r="B141" s="210"/>
      <c r="C141" s="204"/>
      <c r="D141" s="209"/>
      <c r="E141" s="90"/>
      <c r="F141" s="204"/>
      <c r="G141" s="57"/>
      <c r="H141" s="199"/>
      <c r="I141" s="200"/>
      <c r="J141" s="201"/>
      <c r="K141" s="201"/>
      <c r="L141" s="201"/>
      <c r="M141" s="202"/>
      <c r="N141" s="203"/>
      <c r="O141" s="203"/>
      <c r="P141" s="203"/>
    </row>
    <row r="142" spans="1:16" ht="12.75" x14ac:dyDescent="0.2">
      <c r="A142" s="208"/>
      <c r="B142" s="210"/>
      <c r="C142" s="204"/>
      <c r="D142" s="209"/>
      <c r="E142" s="90"/>
      <c r="F142" s="204"/>
      <c r="G142" s="57"/>
      <c r="H142" s="199"/>
      <c r="I142" s="200"/>
      <c r="J142" s="201"/>
      <c r="K142" s="201"/>
      <c r="L142" s="201"/>
      <c r="M142" s="202"/>
      <c r="N142" s="203"/>
      <c r="O142" s="203"/>
      <c r="P142" s="203"/>
    </row>
    <row r="143" spans="1:16" ht="12.75" x14ac:dyDescent="0.2">
      <c r="A143" s="208"/>
      <c r="B143" s="210"/>
      <c r="C143" s="204"/>
      <c r="D143" s="209"/>
      <c r="E143" s="90"/>
      <c r="F143" s="204"/>
      <c r="G143" s="57"/>
      <c r="H143" s="199"/>
      <c r="I143" s="200"/>
      <c r="J143" s="201"/>
      <c r="K143" s="201"/>
      <c r="L143" s="201"/>
      <c r="M143" s="202"/>
      <c r="N143" s="203"/>
      <c r="O143" s="203"/>
      <c r="P143" s="203"/>
    </row>
    <row r="144" spans="1:16" ht="12.75" x14ac:dyDescent="0.2">
      <c r="A144" s="208"/>
      <c r="B144" s="210"/>
      <c r="C144" s="204"/>
      <c r="D144" s="209"/>
      <c r="E144" s="90"/>
      <c r="F144" s="204"/>
      <c r="G144" s="57"/>
      <c r="H144" s="199"/>
      <c r="I144" s="200"/>
      <c r="J144" s="201"/>
      <c r="K144" s="201"/>
      <c r="L144" s="201"/>
      <c r="M144" s="202"/>
      <c r="N144" s="203"/>
      <c r="O144" s="203"/>
      <c r="P144" s="203"/>
    </row>
    <row r="145" spans="1:16" ht="12.75" x14ac:dyDescent="0.2">
      <c r="A145" s="208"/>
      <c r="B145" s="210"/>
      <c r="C145" s="204"/>
      <c r="D145" s="209"/>
      <c r="E145" s="90"/>
      <c r="F145" s="204"/>
      <c r="G145" s="57"/>
      <c r="H145" s="199"/>
      <c r="I145" s="200"/>
      <c r="J145" s="201"/>
      <c r="K145" s="201"/>
      <c r="L145" s="201"/>
      <c r="M145" s="202"/>
      <c r="N145" s="203"/>
      <c r="O145" s="203"/>
      <c r="P145" s="203"/>
    </row>
    <row r="146" spans="1:16" ht="12.75" x14ac:dyDescent="0.2">
      <c r="A146" s="208"/>
      <c r="B146" s="210"/>
      <c r="C146" s="204"/>
      <c r="D146" s="209"/>
      <c r="E146" s="90"/>
      <c r="F146" s="204"/>
      <c r="G146" s="57"/>
      <c r="H146" s="199"/>
      <c r="I146" s="200"/>
      <c r="J146" s="201"/>
      <c r="K146" s="201"/>
      <c r="L146" s="201"/>
      <c r="M146" s="202"/>
      <c r="N146" s="203"/>
      <c r="O146" s="203"/>
      <c r="P146" s="203"/>
    </row>
    <row r="147" spans="1:16" ht="12.75" x14ac:dyDescent="0.2">
      <c r="A147" s="208"/>
      <c r="B147" s="210"/>
      <c r="C147" s="204"/>
      <c r="D147" s="209"/>
      <c r="E147" s="90"/>
      <c r="F147" s="204"/>
      <c r="G147" s="57"/>
      <c r="H147" s="199"/>
      <c r="I147" s="200"/>
      <c r="J147" s="201"/>
      <c r="K147" s="201"/>
      <c r="L147" s="201"/>
      <c r="M147" s="202"/>
      <c r="N147" s="203"/>
      <c r="O147" s="203"/>
      <c r="P147" s="203"/>
    </row>
    <row r="148" spans="1:16" ht="12.75" x14ac:dyDescent="0.2">
      <c r="A148" s="208"/>
      <c r="B148" s="210"/>
      <c r="C148" s="204"/>
      <c r="D148" s="209"/>
      <c r="E148" s="90"/>
      <c r="F148" s="204"/>
      <c r="G148" s="57"/>
      <c r="H148" s="199"/>
      <c r="I148" s="200"/>
      <c r="J148" s="201"/>
      <c r="K148" s="201"/>
      <c r="L148" s="201"/>
      <c r="M148" s="202"/>
      <c r="N148" s="203"/>
      <c r="O148" s="203"/>
      <c r="P148" s="203"/>
    </row>
    <row r="149" spans="1:16" ht="12.75" x14ac:dyDescent="0.2">
      <c r="A149" s="208"/>
      <c r="B149" s="210"/>
      <c r="C149" s="204"/>
      <c r="D149" s="209"/>
      <c r="E149" s="90"/>
      <c r="F149" s="204"/>
      <c r="G149" s="57"/>
      <c r="H149" s="199"/>
      <c r="I149" s="200"/>
      <c r="J149" s="201"/>
      <c r="K149" s="201"/>
      <c r="L149" s="201"/>
      <c r="M149" s="202"/>
      <c r="N149" s="203"/>
      <c r="O149" s="203"/>
      <c r="P149" s="203"/>
    </row>
    <row r="150" spans="1:16" ht="12.75" x14ac:dyDescent="0.2">
      <c r="A150" s="208"/>
      <c r="B150" s="210"/>
      <c r="C150" s="204"/>
      <c r="D150" s="209"/>
      <c r="E150" s="90"/>
      <c r="F150" s="204"/>
      <c r="G150" s="57"/>
      <c r="H150" s="199"/>
      <c r="I150" s="200"/>
      <c r="J150" s="201"/>
      <c r="K150" s="201"/>
      <c r="L150" s="201"/>
      <c r="M150" s="202"/>
      <c r="N150" s="203"/>
      <c r="O150" s="203"/>
      <c r="P150" s="203"/>
    </row>
    <row r="151" spans="1:16" ht="12.75" x14ac:dyDescent="0.2">
      <c r="A151" s="208"/>
      <c r="B151" s="210"/>
      <c r="C151" s="204"/>
      <c r="D151" s="209"/>
      <c r="E151" s="90"/>
      <c r="F151" s="204"/>
      <c r="G151" s="57"/>
      <c r="H151" s="199"/>
      <c r="I151" s="200"/>
      <c r="J151" s="201"/>
      <c r="K151" s="201"/>
      <c r="L151" s="201"/>
      <c r="M151" s="202"/>
      <c r="N151" s="203"/>
      <c r="O151" s="203"/>
      <c r="P151" s="203"/>
    </row>
    <row r="152" spans="1:16" ht="12.75" x14ac:dyDescent="0.2">
      <c r="A152" s="208"/>
      <c r="B152" s="210"/>
      <c r="C152" s="204"/>
      <c r="D152" s="209"/>
      <c r="E152" s="90"/>
      <c r="F152" s="204"/>
      <c r="G152" s="57"/>
      <c r="H152" s="199"/>
      <c r="I152" s="200"/>
      <c r="J152" s="201"/>
      <c r="K152" s="201"/>
      <c r="L152" s="201"/>
      <c r="M152" s="202"/>
      <c r="N152" s="203"/>
      <c r="O152" s="203"/>
      <c r="P152" s="203"/>
    </row>
    <row r="153" spans="1:16" ht="12.75" x14ac:dyDescent="0.2">
      <c r="A153" s="208"/>
      <c r="B153" s="210"/>
      <c r="C153" s="204"/>
      <c r="D153" s="209"/>
      <c r="E153" s="90"/>
      <c r="F153" s="204"/>
      <c r="G153" s="57"/>
      <c r="H153" s="199"/>
      <c r="I153" s="200"/>
      <c r="J153" s="201"/>
      <c r="K153" s="201"/>
      <c r="L153" s="201"/>
      <c r="M153" s="202"/>
      <c r="N153" s="203"/>
      <c r="O153" s="203"/>
      <c r="P153" s="203"/>
    </row>
    <row r="154" spans="1:16" ht="12.75" x14ac:dyDescent="0.2">
      <c r="A154" s="208"/>
      <c r="B154" s="210"/>
      <c r="C154" s="204"/>
      <c r="D154" s="209"/>
      <c r="E154" s="90"/>
      <c r="F154" s="204"/>
      <c r="G154" s="57"/>
      <c r="H154" s="199"/>
      <c r="I154" s="200"/>
      <c r="J154" s="201"/>
      <c r="K154" s="201"/>
      <c r="L154" s="201"/>
      <c r="M154" s="202"/>
      <c r="N154" s="203"/>
      <c r="O154" s="203"/>
      <c r="P154" s="203"/>
    </row>
    <row r="155" spans="1:16" ht="12.75" x14ac:dyDescent="0.2">
      <c r="A155" s="208"/>
      <c r="B155" s="210"/>
      <c r="C155" s="204"/>
      <c r="D155" s="209"/>
      <c r="E155" s="90"/>
      <c r="F155" s="204"/>
      <c r="G155" s="57"/>
      <c r="H155" s="199"/>
      <c r="I155" s="200"/>
      <c r="J155" s="201"/>
      <c r="K155" s="201"/>
      <c r="L155" s="201"/>
      <c r="M155" s="202"/>
      <c r="N155" s="203"/>
      <c r="O155" s="203"/>
      <c r="P155" s="203"/>
    </row>
    <row r="156" spans="1:16" ht="12.75" x14ac:dyDescent="0.2">
      <c r="A156" s="208"/>
      <c r="B156" s="210"/>
      <c r="C156" s="204"/>
      <c r="D156" s="209"/>
      <c r="E156" s="90"/>
      <c r="F156" s="204"/>
      <c r="G156" s="57"/>
      <c r="H156" s="199"/>
      <c r="I156" s="200"/>
      <c r="J156" s="201"/>
      <c r="K156" s="201"/>
      <c r="L156" s="201"/>
      <c r="M156" s="202"/>
      <c r="N156" s="203"/>
      <c r="O156" s="203"/>
      <c r="P156" s="203"/>
    </row>
    <row r="157" spans="1:16" ht="12.75" x14ac:dyDescent="0.2">
      <c r="A157" s="208"/>
      <c r="B157" s="210"/>
      <c r="C157" s="204"/>
      <c r="D157" s="209"/>
      <c r="E157" s="90"/>
      <c r="F157" s="204"/>
      <c r="G157" s="57"/>
      <c r="H157" s="199"/>
      <c r="I157" s="200"/>
      <c r="J157" s="201"/>
      <c r="K157" s="201"/>
      <c r="L157" s="201"/>
      <c r="M157" s="202"/>
      <c r="N157" s="203"/>
      <c r="O157" s="203"/>
      <c r="P157" s="203"/>
    </row>
    <row r="158" spans="1:16" ht="12.75" x14ac:dyDescent="0.2">
      <c r="A158" s="208"/>
      <c r="B158" s="210"/>
      <c r="C158" s="204"/>
      <c r="D158" s="209"/>
      <c r="E158" s="90"/>
      <c r="F158" s="204"/>
      <c r="G158" s="57"/>
      <c r="H158" s="199"/>
      <c r="I158" s="200"/>
      <c r="J158" s="201"/>
      <c r="K158" s="201"/>
      <c r="L158" s="201"/>
      <c r="M158" s="202"/>
      <c r="N158" s="203"/>
      <c r="O158" s="203"/>
      <c r="P158" s="203"/>
    </row>
    <row r="159" spans="1:16" ht="12.75" x14ac:dyDescent="0.2">
      <c r="A159" s="208"/>
      <c r="B159" s="210"/>
      <c r="C159" s="204"/>
      <c r="D159" s="209"/>
      <c r="E159" s="90"/>
      <c r="F159" s="204"/>
      <c r="G159" s="57"/>
      <c r="H159" s="199"/>
      <c r="I159" s="200"/>
      <c r="J159" s="201"/>
      <c r="K159" s="201"/>
      <c r="L159" s="201"/>
      <c r="M159" s="202"/>
      <c r="N159" s="203"/>
      <c r="O159" s="203"/>
      <c r="P159" s="203"/>
    </row>
    <row r="160" spans="1:16" ht="12.75" x14ac:dyDescent="0.2">
      <c r="A160" s="208"/>
      <c r="B160" s="210"/>
      <c r="C160" s="204"/>
      <c r="D160" s="209"/>
      <c r="E160" s="90"/>
      <c r="F160" s="204"/>
      <c r="G160" s="57"/>
      <c r="H160" s="199"/>
      <c r="I160" s="200"/>
      <c r="J160" s="201"/>
      <c r="K160" s="201"/>
      <c r="L160" s="201"/>
      <c r="M160" s="202"/>
      <c r="N160" s="203"/>
      <c r="O160" s="203"/>
      <c r="P160" s="203"/>
    </row>
    <row r="161" spans="1:16" ht="12.75" x14ac:dyDescent="0.2">
      <c r="A161" s="208"/>
      <c r="B161" s="210"/>
      <c r="C161" s="204"/>
      <c r="D161" s="209"/>
      <c r="E161" s="90"/>
      <c r="F161" s="204"/>
      <c r="G161" s="57"/>
      <c r="H161" s="199"/>
      <c r="I161" s="200"/>
      <c r="J161" s="201"/>
      <c r="K161" s="201"/>
      <c r="L161" s="201"/>
      <c r="M161" s="202"/>
      <c r="N161" s="203"/>
      <c r="O161" s="203"/>
      <c r="P161" s="203"/>
    </row>
    <row r="162" spans="1:16" ht="12.75" x14ac:dyDescent="0.2">
      <c r="A162" s="208"/>
      <c r="B162" s="210"/>
      <c r="C162" s="204"/>
      <c r="D162" s="209"/>
      <c r="E162" s="90"/>
      <c r="F162" s="204"/>
      <c r="G162" s="57"/>
      <c r="H162" s="199"/>
      <c r="I162" s="200"/>
      <c r="J162" s="201"/>
      <c r="K162" s="201"/>
      <c r="L162" s="201"/>
      <c r="M162" s="202"/>
      <c r="N162" s="203"/>
      <c r="O162" s="203"/>
      <c r="P162" s="203"/>
    </row>
    <row r="163" spans="1:16" ht="12.75" x14ac:dyDescent="0.2">
      <c r="A163" s="208"/>
      <c r="B163" s="210"/>
      <c r="C163" s="204"/>
      <c r="D163" s="209"/>
      <c r="E163" s="90"/>
      <c r="F163" s="204"/>
      <c r="G163" s="57"/>
      <c r="H163" s="199"/>
      <c r="I163" s="200"/>
      <c r="J163" s="201"/>
      <c r="K163" s="201"/>
      <c r="L163" s="201"/>
      <c r="M163" s="202"/>
      <c r="N163" s="203"/>
      <c r="O163" s="203"/>
      <c r="P163" s="203"/>
    </row>
    <row r="164" spans="1:16" ht="12.75" x14ac:dyDescent="0.2">
      <c r="A164" s="208"/>
      <c r="B164" s="210"/>
      <c r="C164" s="204"/>
      <c r="D164" s="209"/>
      <c r="E164" s="90"/>
      <c r="F164" s="204"/>
      <c r="G164" s="57"/>
      <c r="H164" s="199"/>
      <c r="I164" s="200"/>
      <c r="J164" s="201"/>
      <c r="K164" s="201"/>
      <c r="L164" s="201"/>
      <c r="M164" s="202"/>
      <c r="N164" s="203"/>
      <c r="O164" s="203"/>
      <c r="P164" s="203"/>
    </row>
    <row r="165" spans="1:16" ht="12.75" x14ac:dyDescent="0.2">
      <c r="A165" s="208"/>
      <c r="B165" s="210"/>
      <c r="C165" s="204"/>
      <c r="D165" s="209"/>
      <c r="E165" s="90"/>
      <c r="F165" s="204"/>
      <c r="G165" s="57"/>
      <c r="H165" s="199"/>
      <c r="I165" s="200"/>
      <c r="J165" s="201"/>
      <c r="K165" s="201"/>
      <c r="L165" s="201"/>
      <c r="M165" s="202"/>
      <c r="N165" s="203"/>
      <c r="O165" s="203"/>
      <c r="P165" s="203"/>
    </row>
    <row r="166" spans="1:16" ht="12.75" x14ac:dyDescent="0.2">
      <c r="A166" s="208"/>
      <c r="B166" s="210"/>
      <c r="C166" s="204"/>
      <c r="D166" s="209"/>
      <c r="E166" s="90"/>
      <c r="F166" s="204"/>
      <c r="G166" s="57"/>
      <c r="H166" s="199"/>
      <c r="I166" s="200"/>
      <c r="J166" s="201"/>
      <c r="K166" s="201"/>
      <c r="L166" s="201"/>
      <c r="M166" s="202"/>
      <c r="N166" s="203"/>
      <c r="O166" s="203"/>
      <c r="P166" s="203"/>
    </row>
    <row r="167" spans="1:16" ht="12.75" x14ac:dyDescent="0.2">
      <c r="A167" s="208"/>
      <c r="B167" s="210"/>
      <c r="C167" s="204"/>
      <c r="D167" s="209"/>
      <c r="E167" s="90"/>
      <c r="F167" s="204"/>
      <c r="G167" s="57"/>
      <c r="H167" s="199"/>
      <c r="I167" s="200"/>
      <c r="J167" s="201"/>
      <c r="K167" s="201"/>
      <c r="L167" s="201"/>
      <c r="M167" s="202"/>
      <c r="N167" s="203"/>
      <c r="O167" s="203"/>
      <c r="P167" s="203"/>
    </row>
    <row r="168" spans="1:16" ht="12.75" x14ac:dyDescent="0.2">
      <c r="A168" s="208"/>
      <c r="B168" s="210"/>
      <c r="C168" s="204"/>
      <c r="D168" s="209"/>
      <c r="E168" s="90"/>
      <c r="F168" s="204"/>
      <c r="G168" s="57"/>
      <c r="H168" s="199"/>
      <c r="I168" s="200"/>
      <c r="J168" s="201"/>
      <c r="K168" s="201"/>
      <c r="L168" s="201"/>
      <c r="M168" s="202"/>
      <c r="N168" s="203"/>
      <c r="O168" s="203"/>
      <c r="P168" s="203"/>
    </row>
    <row r="169" spans="1:16" ht="12.75" x14ac:dyDescent="0.2">
      <c r="A169" s="208"/>
      <c r="B169" s="210"/>
      <c r="C169" s="204"/>
      <c r="D169" s="209"/>
      <c r="E169" s="90"/>
      <c r="F169" s="204"/>
      <c r="G169" s="57"/>
      <c r="H169" s="199"/>
      <c r="I169" s="200"/>
      <c r="J169" s="201"/>
      <c r="K169" s="201"/>
      <c r="L169" s="201"/>
      <c r="M169" s="202"/>
      <c r="N169" s="203"/>
      <c r="O169" s="203"/>
      <c r="P169" s="203"/>
    </row>
    <row r="170" spans="1:16" ht="12.75" x14ac:dyDescent="0.2">
      <c r="A170" s="208"/>
      <c r="B170" s="210"/>
      <c r="C170" s="204"/>
      <c r="D170" s="209"/>
      <c r="E170" s="90"/>
      <c r="F170" s="204"/>
      <c r="G170" s="57"/>
      <c r="H170" s="199"/>
      <c r="I170" s="200"/>
      <c r="J170" s="201"/>
      <c r="K170" s="201"/>
      <c r="L170" s="201"/>
      <c r="M170" s="202"/>
      <c r="N170" s="203"/>
      <c r="O170" s="203"/>
      <c r="P170" s="203"/>
    </row>
    <row r="171" spans="1:16" ht="12.75" x14ac:dyDescent="0.2">
      <c r="A171" s="208"/>
      <c r="B171" s="210"/>
      <c r="C171" s="204"/>
      <c r="D171" s="209"/>
      <c r="E171" s="90"/>
      <c r="F171" s="204"/>
      <c r="G171" s="57"/>
      <c r="H171" s="199"/>
      <c r="I171" s="200"/>
      <c r="J171" s="201"/>
      <c r="K171" s="201"/>
      <c r="L171" s="201"/>
      <c r="M171" s="202"/>
      <c r="N171" s="203"/>
      <c r="O171" s="203"/>
      <c r="P171" s="203"/>
    </row>
    <row r="172" spans="1:16" ht="12.75" x14ac:dyDescent="0.2">
      <c r="A172" s="208"/>
      <c r="B172" s="210"/>
      <c r="C172" s="204"/>
      <c r="D172" s="209"/>
      <c r="E172" s="90"/>
      <c r="F172" s="204"/>
      <c r="G172" s="57"/>
      <c r="H172" s="199"/>
      <c r="I172" s="200"/>
      <c r="J172" s="201"/>
      <c r="K172" s="201"/>
      <c r="L172" s="201"/>
      <c r="M172" s="202"/>
      <c r="N172" s="203"/>
      <c r="O172" s="203"/>
      <c r="P172" s="203"/>
    </row>
    <row r="173" spans="1:16" ht="12.75" x14ac:dyDescent="0.2">
      <c r="A173" s="208"/>
      <c r="B173" s="210"/>
      <c r="C173" s="204"/>
      <c r="D173" s="209"/>
      <c r="E173" s="90"/>
      <c r="F173" s="204"/>
      <c r="G173" s="57"/>
      <c r="H173" s="199"/>
      <c r="I173" s="200"/>
      <c r="J173" s="201"/>
      <c r="K173" s="201"/>
      <c r="L173" s="201"/>
      <c r="M173" s="202"/>
      <c r="N173" s="203"/>
      <c r="O173" s="203"/>
      <c r="P173" s="203"/>
    </row>
    <row r="174" spans="1:16" ht="12.75" x14ac:dyDescent="0.2">
      <c r="A174" s="208"/>
      <c r="B174" s="210"/>
      <c r="C174" s="204"/>
      <c r="D174" s="209"/>
      <c r="E174" s="90"/>
      <c r="F174" s="204"/>
      <c r="G174" s="57"/>
      <c r="H174" s="199"/>
      <c r="I174" s="200"/>
      <c r="J174" s="201"/>
      <c r="K174" s="201"/>
      <c r="L174" s="201"/>
      <c r="M174" s="202"/>
      <c r="N174" s="203"/>
      <c r="O174" s="203"/>
      <c r="P174" s="203"/>
    </row>
    <row r="175" spans="1:16" ht="12.75" x14ac:dyDescent="0.2">
      <c r="A175" s="208"/>
      <c r="B175" s="210"/>
      <c r="C175" s="204"/>
      <c r="D175" s="209"/>
      <c r="E175" s="90"/>
      <c r="F175" s="204"/>
      <c r="G175" s="57"/>
      <c r="H175" s="199"/>
      <c r="I175" s="200"/>
      <c r="J175" s="201"/>
      <c r="K175" s="201"/>
      <c r="L175" s="201"/>
      <c r="M175" s="202"/>
      <c r="N175" s="203"/>
      <c r="O175" s="203"/>
      <c r="P175" s="203"/>
    </row>
    <row r="176" spans="1:16" ht="12.75" x14ac:dyDescent="0.2">
      <c r="A176" s="208"/>
      <c r="B176" s="210"/>
      <c r="C176" s="204"/>
      <c r="D176" s="209"/>
      <c r="E176" s="90"/>
      <c r="F176" s="204"/>
      <c r="G176" s="57"/>
      <c r="H176" s="199"/>
      <c r="I176" s="200"/>
      <c r="J176" s="201"/>
      <c r="K176" s="201"/>
      <c r="L176" s="201"/>
      <c r="M176" s="202"/>
      <c r="N176" s="203"/>
      <c r="O176" s="203"/>
      <c r="P176" s="203"/>
    </row>
    <row r="177" spans="1:16" ht="12.75" x14ac:dyDescent="0.2">
      <c r="A177" s="208"/>
      <c r="B177" s="210"/>
      <c r="C177" s="204"/>
      <c r="D177" s="209"/>
      <c r="E177" s="90"/>
      <c r="F177" s="204"/>
      <c r="G177" s="57"/>
      <c r="H177" s="199"/>
      <c r="I177" s="200"/>
      <c r="J177" s="201"/>
      <c r="K177" s="201"/>
      <c r="L177" s="201"/>
      <c r="M177" s="202"/>
      <c r="N177" s="203"/>
      <c r="O177" s="203"/>
      <c r="P177" s="203"/>
    </row>
    <row r="178" spans="1:16" ht="12.75" x14ac:dyDescent="0.2">
      <c r="A178" s="208"/>
      <c r="B178" s="210"/>
      <c r="C178" s="204"/>
      <c r="D178" s="209"/>
      <c r="E178" s="90"/>
      <c r="F178" s="204"/>
      <c r="G178" s="57"/>
      <c r="H178" s="199"/>
      <c r="I178" s="200"/>
      <c r="J178" s="201"/>
      <c r="K178" s="201"/>
      <c r="L178" s="201"/>
      <c r="M178" s="202"/>
      <c r="N178" s="203"/>
      <c r="O178" s="203"/>
      <c r="P178" s="203"/>
    </row>
    <row r="179" spans="1:16" ht="12.75" x14ac:dyDescent="0.2">
      <c r="A179" s="208"/>
      <c r="B179" s="210"/>
      <c r="C179" s="204"/>
      <c r="D179" s="209"/>
      <c r="E179" s="90"/>
      <c r="F179" s="204"/>
      <c r="G179" s="57"/>
      <c r="H179" s="199"/>
      <c r="I179" s="200"/>
      <c r="J179" s="201"/>
      <c r="K179" s="201"/>
      <c r="L179" s="201"/>
      <c r="M179" s="202"/>
      <c r="N179" s="203"/>
      <c r="O179" s="203"/>
      <c r="P179" s="203"/>
    </row>
    <row r="180" spans="1:16" ht="12.75" x14ac:dyDescent="0.2">
      <c r="A180" s="208"/>
      <c r="B180" s="210"/>
      <c r="C180" s="204"/>
      <c r="D180" s="209"/>
      <c r="E180" s="90"/>
      <c r="F180" s="204"/>
      <c r="G180" s="57"/>
      <c r="H180" s="199"/>
      <c r="I180" s="200"/>
      <c r="J180" s="201"/>
      <c r="K180" s="201"/>
      <c r="L180" s="201"/>
      <c r="M180" s="202"/>
      <c r="N180" s="203"/>
      <c r="O180" s="203"/>
      <c r="P180" s="203"/>
    </row>
    <row r="181" spans="1:16" ht="12.75" x14ac:dyDescent="0.2">
      <c r="A181" s="208"/>
      <c r="B181" s="210"/>
      <c r="C181" s="204"/>
      <c r="D181" s="209"/>
      <c r="E181" s="90"/>
      <c r="F181" s="204"/>
      <c r="G181" s="57"/>
      <c r="H181" s="199"/>
      <c r="I181" s="200"/>
      <c r="J181" s="201"/>
      <c r="K181" s="201"/>
      <c r="L181" s="201"/>
      <c r="M181" s="202"/>
      <c r="N181" s="203"/>
      <c r="O181" s="203"/>
      <c r="P181" s="203"/>
    </row>
    <row r="182" spans="1:16" ht="12.75" x14ac:dyDescent="0.2">
      <c r="A182" s="208"/>
      <c r="B182" s="210"/>
      <c r="C182" s="204"/>
      <c r="D182" s="209"/>
      <c r="E182" s="90"/>
      <c r="F182" s="204"/>
      <c r="G182" s="57"/>
      <c r="H182" s="199"/>
      <c r="I182" s="200"/>
      <c r="J182" s="201"/>
      <c r="K182" s="201"/>
      <c r="L182" s="201"/>
      <c r="M182" s="202"/>
      <c r="N182" s="203"/>
      <c r="O182" s="203"/>
      <c r="P182" s="203"/>
    </row>
    <row r="183" spans="1:16" ht="12.75" x14ac:dyDescent="0.2">
      <c r="A183" s="208"/>
      <c r="B183" s="210"/>
      <c r="C183" s="204"/>
      <c r="D183" s="209"/>
      <c r="E183" s="90"/>
      <c r="F183" s="204"/>
      <c r="G183" s="57"/>
      <c r="H183" s="199"/>
      <c r="I183" s="200"/>
      <c r="J183" s="201"/>
      <c r="K183" s="201"/>
      <c r="L183" s="201"/>
      <c r="M183" s="202"/>
      <c r="N183" s="203"/>
      <c r="O183" s="203"/>
      <c r="P183" s="203"/>
    </row>
    <row r="184" spans="1:16" ht="12.75" x14ac:dyDescent="0.2">
      <c r="A184" s="208"/>
      <c r="B184" s="210"/>
      <c r="C184" s="204"/>
      <c r="D184" s="209"/>
      <c r="E184" s="90"/>
      <c r="F184" s="204"/>
      <c r="G184" s="57"/>
      <c r="H184" s="199"/>
      <c r="I184" s="200"/>
      <c r="J184" s="201"/>
      <c r="K184" s="201"/>
      <c r="L184" s="201"/>
      <c r="M184" s="202"/>
      <c r="N184" s="203"/>
      <c r="O184" s="203"/>
      <c r="P184" s="203"/>
    </row>
    <row r="185" spans="1:16" ht="12.75" x14ac:dyDescent="0.2">
      <c r="A185" s="208"/>
      <c r="B185" s="210"/>
      <c r="C185" s="204"/>
      <c r="D185" s="209"/>
      <c r="E185" s="90"/>
      <c r="F185" s="204"/>
      <c r="G185" s="57"/>
      <c r="H185" s="199"/>
      <c r="I185" s="200"/>
      <c r="J185" s="201"/>
      <c r="K185" s="201"/>
      <c r="L185" s="201"/>
      <c r="M185" s="202"/>
      <c r="N185" s="203"/>
      <c r="O185" s="203"/>
      <c r="P185" s="203"/>
    </row>
    <row r="186" spans="1:16" ht="12.75" x14ac:dyDescent="0.2">
      <c r="A186" s="208"/>
      <c r="B186" s="210"/>
      <c r="C186" s="204"/>
      <c r="D186" s="209"/>
      <c r="E186" s="90"/>
      <c r="F186" s="204"/>
      <c r="G186" s="57"/>
      <c r="H186" s="199"/>
      <c r="I186" s="200"/>
      <c r="J186" s="201"/>
      <c r="K186" s="201"/>
      <c r="L186" s="201"/>
      <c r="M186" s="202"/>
      <c r="N186" s="203"/>
      <c r="O186" s="203"/>
      <c r="P186" s="203"/>
    </row>
    <row r="187" spans="1:16" ht="12.75" x14ac:dyDescent="0.2">
      <c r="A187" s="208"/>
      <c r="B187" s="210"/>
      <c r="C187" s="204"/>
      <c r="D187" s="209"/>
      <c r="E187" s="90"/>
      <c r="F187" s="204"/>
      <c r="G187" s="57"/>
      <c r="H187" s="199"/>
      <c r="I187" s="200"/>
      <c r="J187" s="201"/>
      <c r="K187" s="201"/>
      <c r="L187" s="201"/>
      <c r="M187" s="202"/>
      <c r="N187" s="203"/>
      <c r="O187" s="203"/>
      <c r="P187" s="203"/>
    </row>
    <row r="188" spans="1:16" ht="12.75" x14ac:dyDescent="0.2">
      <c r="A188" s="208"/>
      <c r="B188" s="210"/>
      <c r="C188" s="204"/>
      <c r="D188" s="209"/>
      <c r="E188" s="90"/>
      <c r="F188" s="204"/>
      <c r="G188" s="57"/>
      <c r="H188" s="199"/>
      <c r="I188" s="200"/>
      <c r="J188" s="201"/>
      <c r="K188" s="201"/>
      <c r="L188" s="201"/>
      <c r="M188" s="202"/>
      <c r="N188" s="203"/>
      <c r="O188" s="203"/>
      <c r="P188" s="203"/>
    </row>
    <row r="189" spans="1:16" ht="12.75" x14ac:dyDescent="0.2">
      <c r="A189" s="208"/>
      <c r="B189" s="210"/>
      <c r="C189" s="204"/>
      <c r="D189" s="209"/>
      <c r="E189" s="90"/>
      <c r="F189" s="204"/>
      <c r="G189" s="57"/>
      <c r="H189" s="199"/>
      <c r="I189" s="200"/>
      <c r="J189" s="201"/>
      <c r="K189" s="201"/>
      <c r="L189" s="201"/>
      <c r="M189" s="202"/>
      <c r="N189" s="203"/>
      <c r="O189" s="203"/>
      <c r="P189" s="203"/>
    </row>
    <row r="190" spans="1:16" ht="12.75" x14ac:dyDescent="0.2">
      <c r="A190" s="208"/>
      <c r="B190" s="210"/>
      <c r="C190" s="204"/>
      <c r="D190" s="209"/>
      <c r="E190" s="90"/>
      <c r="F190" s="204"/>
      <c r="G190" s="57"/>
      <c r="H190" s="199"/>
      <c r="I190" s="200"/>
      <c r="J190" s="201"/>
      <c r="K190" s="201"/>
      <c r="L190" s="201"/>
      <c r="M190" s="202"/>
      <c r="N190" s="203"/>
      <c r="O190" s="203"/>
      <c r="P190" s="203"/>
    </row>
    <row r="191" spans="1:16" ht="12.75" x14ac:dyDescent="0.2">
      <c r="A191" s="208"/>
      <c r="B191" s="210"/>
      <c r="C191" s="204"/>
      <c r="D191" s="209"/>
      <c r="E191" s="90"/>
      <c r="F191" s="204"/>
      <c r="G191" s="57"/>
      <c r="H191" s="199"/>
      <c r="I191" s="200"/>
      <c r="J191" s="201"/>
      <c r="K191" s="201"/>
      <c r="L191" s="201"/>
      <c r="M191" s="202"/>
      <c r="N191" s="203"/>
      <c r="O191" s="203"/>
      <c r="P191" s="203"/>
    </row>
    <row r="192" spans="1:16" ht="12.75" x14ac:dyDescent="0.2">
      <c r="A192" s="208"/>
      <c r="B192" s="210"/>
      <c r="C192" s="204"/>
      <c r="D192" s="209"/>
      <c r="E192" s="90"/>
      <c r="F192" s="204"/>
      <c r="G192" s="57"/>
      <c r="H192" s="199"/>
      <c r="I192" s="200"/>
      <c r="J192" s="201"/>
      <c r="K192" s="201"/>
      <c r="L192" s="201"/>
      <c r="M192" s="202"/>
      <c r="N192" s="203"/>
      <c r="O192" s="203"/>
      <c r="P192" s="203"/>
    </row>
    <row r="193" spans="1:16" ht="12.75" x14ac:dyDescent="0.2">
      <c r="A193" s="208"/>
      <c r="B193" s="210"/>
      <c r="C193" s="204"/>
      <c r="D193" s="209"/>
      <c r="E193" s="90"/>
      <c r="F193" s="204"/>
      <c r="G193" s="57"/>
      <c r="H193" s="199"/>
      <c r="I193" s="200"/>
      <c r="J193" s="201"/>
      <c r="K193" s="201"/>
      <c r="L193" s="201"/>
      <c r="M193" s="202"/>
      <c r="N193" s="203"/>
      <c r="O193" s="203"/>
      <c r="P193" s="203"/>
    </row>
    <row r="194" spans="1:16" ht="12.75" x14ac:dyDescent="0.2">
      <c r="A194" s="208"/>
      <c r="B194" s="210"/>
      <c r="C194" s="204"/>
      <c r="D194" s="209"/>
      <c r="E194" s="90"/>
      <c r="F194" s="204"/>
      <c r="G194" s="57"/>
      <c r="H194" s="199"/>
      <c r="I194" s="200"/>
      <c r="J194" s="201"/>
      <c r="K194" s="201"/>
      <c r="L194" s="201"/>
      <c r="M194" s="202"/>
      <c r="N194" s="203"/>
      <c r="O194" s="203"/>
      <c r="P194" s="203"/>
    </row>
    <row r="195" spans="1:16" ht="12.75" x14ac:dyDescent="0.2">
      <c r="A195" s="208"/>
      <c r="B195" s="210"/>
      <c r="C195" s="204"/>
      <c r="D195" s="209"/>
      <c r="E195" s="90"/>
      <c r="F195" s="204"/>
      <c r="G195" s="57"/>
      <c r="H195" s="199"/>
      <c r="I195" s="200"/>
      <c r="J195" s="201"/>
      <c r="K195" s="201"/>
      <c r="L195" s="201"/>
      <c r="M195" s="202"/>
      <c r="N195" s="203"/>
      <c r="O195" s="203"/>
      <c r="P195" s="203"/>
    </row>
    <row r="196" spans="1:16" ht="12.75" x14ac:dyDescent="0.2">
      <c r="A196" s="208"/>
      <c r="B196" s="210"/>
      <c r="C196" s="204"/>
      <c r="D196" s="209"/>
      <c r="E196" s="90"/>
      <c r="F196" s="204"/>
      <c r="G196" s="57"/>
      <c r="H196" s="199"/>
      <c r="I196" s="200"/>
      <c r="J196" s="201"/>
      <c r="K196" s="201"/>
      <c r="L196" s="201"/>
      <c r="M196" s="202"/>
      <c r="N196" s="203"/>
      <c r="O196" s="203"/>
      <c r="P196" s="203"/>
    </row>
    <row r="197" spans="1:16" ht="12.75" x14ac:dyDescent="0.2">
      <c r="A197" s="208"/>
      <c r="B197" s="210"/>
      <c r="C197" s="204"/>
      <c r="D197" s="209"/>
      <c r="E197" s="90"/>
      <c r="F197" s="204"/>
      <c r="G197" s="57"/>
      <c r="H197" s="199"/>
      <c r="I197" s="200"/>
      <c r="J197" s="201"/>
      <c r="K197" s="201"/>
      <c r="L197" s="201"/>
      <c r="M197" s="202"/>
      <c r="N197" s="203"/>
      <c r="O197" s="203"/>
      <c r="P197" s="203"/>
    </row>
    <row r="198" spans="1:16" ht="12.75" x14ac:dyDescent="0.2">
      <c r="A198" s="208"/>
      <c r="B198" s="210"/>
      <c r="C198" s="204"/>
      <c r="D198" s="209"/>
      <c r="E198" s="90"/>
      <c r="F198" s="204"/>
      <c r="G198" s="57"/>
      <c r="H198" s="199"/>
      <c r="I198" s="200"/>
      <c r="J198" s="201"/>
      <c r="K198" s="201"/>
      <c r="L198" s="201"/>
      <c r="M198" s="202"/>
      <c r="N198" s="203"/>
      <c r="O198" s="203"/>
      <c r="P198" s="203"/>
    </row>
    <row r="199" spans="1:16" ht="12.75" x14ac:dyDescent="0.2">
      <c r="A199" s="208"/>
      <c r="B199" s="210"/>
      <c r="C199" s="204"/>
      <c r="D199" s="209"/>
      <c r="E199" s="90"/>
      <c r="F199" s="204"/>
      <c r="G199" s="57"/>
      <c r="H199" s="199"/>
      <c r="I199" s="200"/>
      <c r="J199" s="201"/>
      <c r="K199" s="201"/>
      <c r="L199" s="201"/>
      <c r="M199" s="202"/>
      <c r="N199" s="203"/>
      <c r="O199" s="203"/>
      <c r="P199" s="203"/>
    </row>
    <row r="200" spans="1:16" ht="12.75" x14ac:dyDescent="0.2">
      <c r="A200" s="208"/>
      <c r="B200" s="210"/>
      <c r="C200" s="204"/>
      <c r="D200" s="209"/>
      <c r="E200" s="90"/>
      <c r="F200" s="204"/>
      <c r="G200" s="57"/>
      <c r="H200" s="199"/>
      <c r="I200" s="200"/>
      <c r="J200" s="201"/>
      <c r="K200" s="201"/>
      <c r="L200" s="201"/>
      <c r="M200" s="202"/>
      <c r="N200" s="203"/>
      <c r="O200" s="203"/>
      <c r="P200" s="203"/>
    </row>
    <row r="201" spans="1:16" ht="12.75" x14ac:dyDescent="0.2">
      <c r="A201" s="208"/>
      <c r="B201" s="210"/>
      <c r="C201" s="204"/>
      <c r="D201" s="209"/>
      <c r="E201" s="90"/>
      <c r="F201" s="204"/>
      <c r="G201" s="57"/>
      <c r="H201" s="199"/>
      <c r="I201" s="200"/>
      <c r="J201" s="201"/>
      <c r="K201" s="201"/>
      <c r="L201" s="201"/>
      <c r="M201" s="202"/>
      <c r="N201" s="203"/>
      <c r="O201" s="203"/>
      <c r="P201" s="203"/>
    </row>
    <row r="202" spans="1:16" ht="12.75" x14ac:dyDescent="0.2">
      <c r="A202" s="208"/>
      <c r="B202" s="210"/>
      <c r="C202" s="204"/>
      <c r="D202" s="209"/>
      <c r="E202" s="90"/>
      <c r="F202" s="204"/>
      <c r="G202" s="57"/>
      <c r="H202" s="199"/>
      <c r="I202" s="200"/>
      <c r="J202" s="201"/>
      <c r="K202" s="201"/>
      <c r="L202" s="201"/>
      <c r="M202" s="202"/>
      <c r="N202" s="203"/>
      <c r="O202" s="203"/>
      <c r="P202" s="203"/>
    </row>
    <row r="203" spans="1:16" ht="12.75" x14ac:dyDescent="0.2">
      <c r="A203" s="208"/>
      <c r="B203" s="210"/>
      <c r="C203" s="204"/>
      <c r="D203" s="209"/>
      <c r="E203" s="90"/>
      <c r="F203" s="204"/>
      <c r="G203" s="57"/>
      <c r="H203" s="199"/>
      <c r="I203" s="200"/>
      <c r="J203" s="201"/>
      <c r="K203" s="201"/>
      <c r="L203" s="201"/>
      <c r="M203" s="202"/>
      <c r="N203" s="203"/>
      <c r="O203" s="203"/>
      <c r="P203" s="203"/>
    </row>
    <row r="204" spans="1:16" ht="12.75" x14ac:dyDescent="0.2">
      <c r="A204" s="208"/>
      <c r="B204" s="210"/>
      <c r="C204" s="204"/>
      <c r="D204" s="209"/>
      <c r="E204" s="90"/>
      <c r="F204" s="204"/>
      <c r="G204" s="57"/>
      <c r="H204" s="199"/>
      <c r="I204" s="200"/>
      <c r="J204" s="201"/>
      <c r="K204" s="201"/>
      <c r="L204" s="201"/>
      <c r="M204" s="202"/>
      <c r="N204" s="203"/>
      <c r="O204" s="203"/>
      <c r="P204" s="203"/>
    </row>
    <row r="205" spans="1:16" ht="12.75" x14ac:dyDescent="0.2">
      <c r="A205" s="208"/>
      <c r="B205" s="210"/>
      <c r="C205" s="204"/>
      <c r="D205" s="209"/>
      <c r="E205" s="90"/>
      <c r="F205" s="204"/>
      <c r="G205" s="57"/>
      <c r="H205" s="199"/>
      <c r="I205" s="200"/>
      <c r="J205" s="201"/>
      <c r="K205" s="201"/>
      <c r="L205" s="201"/>
      <c r="M205" s="202"/>
      <c r="N205" s="203"/>
      <c r="O205" s="203"/>
      <c r="P205" s="203"/>
    </row>
    <row r="206" spans="1:16" ht="12.75" x14ac:dyDescent="0.2">
      <c r="A206" s="208"/>
      <c r="B206" s="210"/>
      <c r="C206" s="204"/>
      <c r="D206" s="209"/>
      <c r="E206" s="90"/>
      <c r="F206" s="204"/>
      <c r="G206" s="57"/>
      <c r="H206" s="199"/>
      <c r="I206" s="200"/>
      <c r="J206" s="201"/>
      <c r="K206" s="201"/>
      <c r="L206" s="201"/>
      <c r="M206" s="202"/>
      <c r="N206" s="203"/>
      <c r="O206" s="203"/>
      <c r="P206" s="203"/>
    </row>
    <row r="207" spans="1:16" ht="12.75" x14ac:dyDescent="0.2">
      <c r="A207" s="208"/>
      <c r="B207" s="210"/>
      <c r="C207" s="204"/>
      <c r="D207" s="209"/>
      <c r="E207" s="90"/>
      <c r="F207" s="204"/>
      <c r="G207" s="57"/>
      <c r="H207" s="199"/>
      <c r="I207" s="200"/>
      <c r="J207" s="201"/>
      <c r="K207" s="201"/>
      <c r="L207" s="201"/>
      <c r="M207" s="202"/>
      <c r="N207" s="203"/>
      <c r="O207" s="203"/>
      <c r="P207" s="203"/>
    </row>
    <row r="208" spans="1:16" ht="12.75" x14ac:dyDescent="0.2">
      <c r="A208" s="208"/>
      <c r="B208" s="210"/>
      <c r="C208" s="204"/>
      <c r="D208" s="209"/>
      <c r="E208" s="90"/>
      <c r="F208" s="204"/>
      <c r="G208" s="57"/>
      <c r="H208" s="199"/>
      <c r="I208" s="200"/>
      <c r="J208" s="201"/>
      <c r="K208" s="201"/>
      <c r="L208" s="201"/>
      <c r="M208" s="202"/>
      <c r="N208" s="203"/>
      <c r="O208" s="203"/>
      <c r="P208" s="203"/>
    </row>
    <row r="209" spans="1:16" ht="12.75" x14ac:dyDescent="0.2">
      <c r="A209" s="208"/>
      <c r="B209" s="210"/>
      <c r="C209" s="204"/>
      <c r="D209" s="209"/>
      <c r="E209" s="90"/>
      <c r="F209" s="204"/>
      <c r="G209" s="57"/>
      <c r="H209" s="199"/>
      <c r="I209" s="200"/>
      <c r="J209" s="201"/>
      <c r="K209" s="201"/>
      <c r="L209" s="201"/>
      <c r="M209" s="202"/>
      <c r="N209" s="203"/>
      <c r="O209" s="203"/>
      <c r="P209" s="203"/>
    </row>
    <row r="210" spans="1:16" ht="12.75" x14ac:dyDescent="0.2">
      <c r="A210" s="208"/>
      <c r="B210" s="210"/>
      <c r="C210" s="204"/>
      <c r="D210" s="209"/>
      <c r="E210" s="90"/>
      <c r="F210" s="204"/>
      <c r="G210" s="57"/>
      <c r="H210" s="199"/>
      <c r="I210" s="200"/>
      <c r="J210" s="201"/>
      <c r="K210" s="201"/>
      <c r="L210" s="201"/>
      <c r="M210" s="202"/>
      <c r="N210" s="203"/>
      <c r="O210" s="203"/>
      <c r="P210" s="203"/>
    </row>
    <row r="211" spans="1:16" ht="12.75" x14ac:dyDescent="0.2">
      <c r="A211" s="208"/>
      <c r="B211" s="210"/>
      <c r="C211" s="204"/>
      <c r="D211" s="209"/>
      <c r="E211" s="90"/>
      <c r="F211" s="204"/>
      <c r="G211" s="57"/>
      <c r="H211" s="199"/>
      <c r="I211" s="200"/>
      <c r="J211" s="201"/>
      <c r="K211" s="201"/>
      <c r="L211" s="201"/>
      <c r="M211" s="202"/>
      <c r="N211" s="203"/>
      <c r="O211" s="203"/>
      <c r="P211" s="203"/>
    </row>
    <row r="212" spans="1:16" ht="12.75" x14ac:dyDescent="0.2">
      <c r="A212" s="208"/>
      <c r="B212" s="210"/>
      <c r="C212" s="204"/>
      <c r="D212" s="209"/>
      <c r="E212" s="90"/>
      <c r="F212" s="204"/>
      <c r="G212" s="57"/>
      <c r="H212" s="199"/>
      <c r="I212" s="200"/>
      <c r="J212" s="201"/>
      <c r="K212" s="201"/>
      <c r="L212" s="201"/>
      <c r="M212" s="202"/>
      <c r="N212" s="203"/>
      <c r="O212" s="203"/>
      <c r="P212" s="203"/>
    </row>
    <row r="213" spans="1:16" ht="12.75" x14ac:dyDescent="0.2">
      <c r="A213" s="208"/>
      <c r="B213" s="210"/>
      <c r="C213" s="204"/>
      <c r="D213" s="209"/>
      <c r="E213" s="90"/>
      <c r="F213" s="204"/>
      <c r="G213" s="57"/>
      <c r="H213" s="199"/>
      <c r="I213" s="200"/>
      <c r="J213" s="201"/>
      <c r="K213" s="201"/>
      <c r="L213" s="201"/>
      <c r="M213" s="202"/>
      <c r="N213" s="203"/>
      <c r="O213" s="203"/>
      <c r="P213" s="203"/>
    </row>
    <row r="214" spans="1:16" ht="12.75" x14ac:dyDescent="0.2">
      <c r="A214" s="208"/>
      <c r="B214" s="210"/>
      <c r="C214" s="204"/>
      <c r="D214" s="209"/>
      <c r="E214" s="90"/>
      <c r="F214" s="204"/>
      <c r="G214" s="57"/>
      <c r="H214" s="199"/>
      <c r="I214" s="200"/>
      <c r="J214" s="201"/>
      <c r="K214" s="201"/>
      <c r="L214" s="201"/>
      <c r="M214" s="202"/>
      <c r="N214" s="203"/>
      <c r="O214" s="203"/>
      <c r="P214" s="203"/>
    </row>
    <row r="215" spans="1:16" ht="12.75" x14ac:dyDescent="0.2">
      <c r="A215" s="208"/>
      <c r="B215" s="210"/>
      <c r="C215" s="204"/>
      <c r="D215" s="209"/>
      <c r="E215" s="90"/>
      <c r="F215" s="204"/>
      <c r="G215" s="57"/>
      <c r="H215" s="199"/>
      <c r="I215" s="200"/>
      <c r="J215" s="201"/>
      <c r="K215" s="201"/>
      <c r="L215" s="201"/>
      <c r="M215" s="202"/>
      <c r="N215" s="203"/>
      <c r="O215" s="203"/>
      <c r="P215" s="203"/>
    </row>
    <row r="216" spans="1:16" ht="12.75" x14ac:dyDescent="0.2">
      <c r="A216" s="208"/>
      <c r="B216" s="210"/>
      <c r="C216" s="204"/>
      <c r="D216" s="209"/>
      <c r="E216" s="90"/>
      <c r="F216" s="204"/>
      <c r="G216" s="57"/>
      <c r="H216" s="199"/>
      <c r="I216" s="200"/>
      <c r="J216" s="201"/>
      <c r="K216" s="201"/>
      <c r="L216" s="201"/>
      <c r="M216" s="202"/>
      <c r="N216" s="203"/>
      <c r="O216" s="203"/>
      <c r="P216" s="203"/>
    </row>
    <row r="217" spans="1:16" ht="12.75" x14ac:dyDescent="0.2">
      <c r="A217" s="208"/>
      <c r="B217" s="210"/>
      <c r="C217" s="204"/>
      <c r="D217" s="209"/>
      <c r="E217" s="90"/>
      <c r="F217" s="204"/>
      <c r="G217" s="57"/>
      <c r="H217" s="199"/>
      <c r="I217" s="200"/>
      <c r="J217" s="201"/>
      <c r="K217" s="201"/>
      <c r="L217" s="201"/>
      <c r="M217" s="202"/>
      <c r="N217" s="203"/>
      <c r="O217" s="203"/>
      <c r="P217" s="203"/>
    </row>
    <row r="218" spans="1:16" ht="12.75" x14ac:dyDescent="0.2">
      <c r="A218" s="208"/>
      <c r="B218" s="210"/>
      <c r="C218" s="204"/>
      <c r="D218" s="209"/>
      <c r="E218" s="90"/>
      <c r="F218" s="204"/>
      <c r="G218" s="57"/>
      <c r="H218" s="199"/>
      <c r="I218" s="200"/>
      <c r="J218" s="201"/>
      <c r="K218" s="201"/>
      <c r="L218" s="201"/>
      <c r="M218" s="202"/>
      <c r="N218" s="203"/>
      <c r="O218" s="203"/>
      <c r="P218" s="203"/>
    </row>
    <row r="219" spans="1:16" ht="12.75" x14ac:dyDescent="0.2">
      <c r="A219" s="208"/>
      <c r="B219" s="210"/>
      <c r="C219" s="204"/>
      <c r="D219" s="209"/>
      <c r="E219" s="90"/>
      <c r="F219" s="204"/>
      <c r="G219" s="57"/>
      <c r="H219" s="199"/>
      <c r="I219" s="200"/>
      <c r="J219" s="201"/>
      <c r="K219" s="201"/>
      <c r="L219" s="201"/>
      <c r="M219" s="202"/>
      <c r="N219" s="203"/>
      <c r="O219" s="203"/>
      <c r="P219" s="203"/>
    </row>
    <row r="220" spans="1:16" ht="12.75" x14ac:dyDescent="0.2">
      <c r="A220" s="208"/>
      <c r="B220" s="210"/>
      <c r="C220" s="204"/>
      <c r="D220" s="209"/>
      <c r="E220" s="90"/>
      <c r="F220" s="204"/>
      <c r="G220" s="57"/>
      <c r="H220" s="199"/>
      <c r="I220" s="200"/>
      <c r="J220" s="201"/>
      <c r="K220" s="201"/>
      <c r="L220" s="201"/>
      <c r="M220" s="202"/>
      <c r="N220" s="203"/>
      <c r="O220" s="203"/>
      <c r="P220" s="203"/>
    </row>
    <row r="221" spans="1:16" ht="12.75" x14ac:dyDescent="0.2">
      <c r="A221" s="208"/>
      <c r="B221" s="210"/>
      <c r="C221" s="204"/>
      <c r="D221" s="209"/>
      <c r="E221" s="90"/>
      <c r="F221" s="204"/>
      <c r="G221" s="57"/>
      <c r="H221" s="199"/>
      <c r="I221" s="200"/>
      <c r="J221" s="201"/>
      <c r="K221" s="201"/>
      <c r="L221" s="201"/>
      <c r="M221" s="202"/>
      <c r="N221" s="203"/>
      <c r="O221" s="203"/>
      <c r="P221" s="203"/>
    </row>
    <row r="222" spans="1:16" ht="12.75" x14ac:dyDescent="0.2">
      <c r="A222" s="208"/>
      <c r="B222" s="210"/>
      <c r="C222" s="204"/>
      <c r="D222" s="209"/>
      <c r="E222" s="90"/>
      <c r="F222" s="204"/>
      <c r="G222" s="57"/>
      <c r="H222" s="199"/>
      <c r="I222" s="200"/>
      <c r="J222" s="201"/>
      <c r="K222" s="201"/>
      <c r="L222" s="201"/>
      <c r="M222" s="202"/>
      <c r="N222" s="203"/>
      <c r="O222" s="203"/>
      <c r="P222" s="203"/>
    </row>
    <row r="223" spans="1:16" ht="12.75" x14ac:dyDescent="0.2">
      <c r="A223" s="208"/>
      <c r="B223" s="210"/>
      <c r="C223" s="204"/>
      <c r="D223" s="209"/>
      <c r="E223" s="90"/>
      <c r="F223" s="204"/>
      <c r="G223" s="57"/>
      <c r="H223" s="199"/>
      <c r="I223" s="200"/>
      <c r="J223" s="201"/>
      <c r="K223" s="201"/>
      <c r="L223" s="201"/>
      <c r="M223" s="202"/>
      <c r="N223" s="203"/>
      <c r="O223" s="203"/>
      <c r="P223" s="203"/>
    </row>
    <row r="224" spans="1:16" ht="12.75" x14ac:dyDescent="0.2">
      <c r="A224" s="208"/>
      <c r="B224" s="210"/>
      <c r="C224" s="204"/>
      <c r="D224" s="209"/>
      <c r="E224" s="90"/>
      <c r="F224" s="204"/>
      <c r="G224" s="57"/>
      <c r="H224" s="199"/>
      <c r="I224" s="200"/>
      <c r="J224" s="201"/>
      <c r="K224" s="201"/>
      <c r="L224" s="201"/>
      <c r="M224" s="202"/>
      <c r="N224" s="203"/>
      <c r="O224" s="203"/>
      <c r="P224" s="203"/>
    </row>
    <row r="225" spans="1:16" ht="12.75" x14ac:dyDescent="0.2">
      <c r="A225" s="208"/>
      <c r="B225" s="210"/>
      <c r="C225" s="204"/>
      <c r="D225" s="209"/>
      <c r="E225" s="90"/>
      <c r="F225" s="204"/>
      <c r="G225" s="57"/>
      <c r="H225" s="199"/>
      <c r="I225" s="200"/>
      <c r="J225" s="201"/>
      <c r="K225" s="201"/>
      <c r="L225" s="201"/>
      <c r="M225" s="202"/>
      <c r="N225" s="203"/>
      <c r="O225" s="203"/>
      <c r="P225" s="203"/>
    </row>
    <row r="226" spans="1:16" ht="12.75" x14ac:dyDescent="0.2">
      <c r="A226" s="208"/>
      <c r="B226" s="210"/>
      <c r="C226" s="204"/>
      <c r="D226" s="209"/>
      <c r="E226" s="90"/>
      <c r="F226" s="204"/>
      <c r="G226" s="57"/>
      <c r="H226" s="199"/>
      <c r="I226" s="200"/>
      <c r="J226" s="201"/>
      <c r="K226" s="201"/>
      <c r="L226" s="201"/>
      <c r="M226" s="202"/>
      <c r="N226" s="203"/>
      <c r="O226" s="203"/>
      <c r="P226" s="203"/>
    </row>
    <row r="227" spans="1:16" ht="12.75" x14ac:dyDescent="0.2">
      <c r="A227" s="208"/>
      <c r="B227" s="210"/>
      <c r="C227" s="204"/>
      <c r="D227" s="209"/>
      <c r="E227" s="90"/>
      <c r="F227" s="204"/>
      <c r="G227" s="57"/>
      <c r="H227" s="199"/>
      <c r="I227" s="200"/>
      <c r="J227" s="201"/>
      <c r="K227" s="201"/>
      <c r="L227" s="201"/>
      <c r="M227" s="202"/>
      <c r="N227" s="203"/>
      <c r="O227" s="203"/>
      <c r="P227" s="203"/>
    </row>
    <row r="228" spans="1:16" ht="12.75" x14ac:dyDescent="0.2">
      <c r="A228" s="208"/>
      <c r="B228" s="210"/>
      <c r="C228" s="204"/>
      <c r="D228" s="209"/>
      <c r="E228" s="90"/>
      <c r="F228" s="204"/>
      <c r="G228" s="57"/>
      <c r="H228" s="199"/>
      <c r="I228" s="200"/>
      <c r="J228" s="201"/>
      <c r="K228" s="201"/>
      <c r="L228" s="201"/>
      <c r="M228" s="202"/>
      <c r="N228" s="203"/>
      <c r="O228" s="203"/>
      <c r="P228" s="203"/>
    </row>
    <row r="229" spans="1:16" ht="12.75" x14ac:dyDescent="0.2">
      <c r="A229" s="208"/>
      <c r="B229" s="210"/>
      <c r="C229" s="204"/>
      <c r="D229" s="209"/>
      <c r="E229" s="90"/>
      <c r="F229" s="204"/>
      <c r="G229" s="57"/>
      <c r="H229" s="199"/>
      <c r="I229" s="200"/>
      <c r="J229" s="201"/>
      <c r="K229" s="201"/>
      <c r="L229" s="201"/>
      <c r="M229" s="202"/>
      <c r="N229" s="203"/>
      <c r="O229" s="203"/>
      <c r="P229" s="203"/>
    </row>
    <row r="230" spans="1:16" ht="12.75" x14ac:dyDescent="0.2">
      <c r="A230" s="208"/>
      <c r="B230" s="210"/>
      <c r="C230" s="204"/>
      <c r="D230" s="209"/>
      <c r="E230" s="90"/>
      <c r="F230" s="204"/>
      <c r="G230" s="57"/>
      <c r="H230" s="199"/>
      <c r="I230" s="200"/>
      <c r="J230" s="201"/>
      <c r="K230" s="201"/>
      <c r="L230" s="201"/>
      <c r="M230" s="202"/>
      <c r="N230" s="203"/>
      <c r="O230" s="203"/>
      <c r="P230" s="203"/>
    </row>
    <row r="231" spans="1:16" ht="12.75" x14ac:dyDescent="0.2">
      <c r="A231" s="208"/>
      <c r="B231" s="210"/>
      <c r="C231" s="204"/>
      <c r="D231" s="209"/>
      <c r="E231" s="90"/>
      <c r="F231" s="204"/>
      <c r="G231" s="57"/>
      <c r="H231" s="199"/>
      <c r="I231" s="200"/>
      <c r="J231" s="201"/>
      <c r="K231" s="201"/>
      <c r="L231" s="201"/>
      <c r="M231" s="202"/>
      <c r="N231" s="203"/>
      <c r="O231" s="203"/>
      <c r="P231" s="203"/>
    </row>
    <row r="232" spans="1:16" ht="12.75" x14ac:dyDescent="0.2">
      <c r="A232" s="208"/>
      <c r="B232" s="210"/>
      <c r="C232" s="204"/>
      <c r="D232" s="209"/>
      <c r="E232" s="90"/>
      <c r="F232" s="204"/>
      <c r="G232" s="57"/>
      <c r="H232" s="199"/>
      <c r="I232" s="200"/>
      <c r="J232" s="201"/>
      <c r="K232" s="201"/>
      <c r="L232" s="201"/>
      <c r="M232" s="202"/>
      <c r="N232" s="203"/>
      <c r="O232" s="203"/>
      <c r="P232" s="203"/>
    </row>
    <row r="233" spans="1:16" ht="12.75" x14ac:dyDescent="0.2">
      <c r="A233" s="208"/>
      <c r="B233" s="210"/>
      <c r="C233" s="204"/>
      <c r="D233" s="209"/>
      <c r="E233" s="90"/>
      <c r="F233" s="204"/>
      <c r="G233" s="57"/>
      <c r="H233" s="199"/>
      <c r="I233" s="200"/>
      <c r="J233" s="201"/>
      <c r="K233" s="201"/>
      <c r="L233" s="201"/>
      <c r="M233" s="202"/>
      <c r="N233" s="203"/>
      <c r="O233" s="203"/>
      <c r="P233" s="203"/>
    </row>
    <row r="234" spans="1:16" ht="12.75" x14ac:dyDescent="0.2">
      <c r="A234" s="208"/>
      <c r="B234" s="210"/>
      <c r="C234" s="204"/>
      <c r="D234" s="209"/>
      <c r="E234" s="90"/>
      <c r="F234" s="204"/>
      <c r="G234" s="57"/>
      <c r="H234" s="199"/>
      <c r="I234" s="200"/>
      <c r="J234" s="201"/>
      <c r="K234" s="201"/>
      <c r="L234" s="201"/>
      <c r="M234" s="202"/>
      <c r="N234" s="203"/>
      <c r="O234" s="203"/>
      <c r="P234" s="203"/>
    </row>
    <row r="235" spans="1:16" ht="12.75" x14ac:dyDescent="0.2">
      <c r="A235" s="208"/>
      <c r="B235" s="210"/>
      <c r="C235" s="204"/>
      <c r="D235" s="209"/>
      <c r="E235" s="90"/>
      <c r="F235" s="204"/>
      <c r="G235" s="57"/>
      <c r="H235" s="199"/>
      <c r="I235" s="200"/>
      <c r="J235" s="201"/>
      <c r="K235" s="201"/>
      <c r="L235" s="201"/>
      <c r="M235" s="202"/>
      <c r="N235" s="203"/>
      <c r="O235" s="203"/>
      <c r="P235" s="203"/>
    </row>
    <row r="236" spans="1:16" ht="12.75" x14ac:dyDescent="0.2">
      <c r="A236" s="208"/>
      <c r="B236" s="210"/>
      <c r="C236" s="204"/>
      <c r="D236" s="209"/>
      <c r="E236" s="90"/>
      <c r="F236" s="204"/>
      <c r="G236" s="57"/>
      <c r="H236" s="199"/>
      <c r="I236" s="200"/>
      <c r="J236" s="201"/>
      <c r="K236" s="201"/>
      <c r="L236" s="201"/>
      <c r="M236" s="202"/>
      <c r="N236" s="203"/>
      <c r="O236" s="203"/>
      <c r="P236" s="203"/>
    </row>
    <row r="237" spans="1:16" ht="12.75" x14ac:dyDescent="0.2">
      <c r="A237" s="208"/>
      <c r="B237" s="210"/>
      <c r="C237" s="204"/>
      <c r="D237" s="209"/>
      <c r="E237" s="90"/>
      <c r="F237" s="204"/>
      <c r="G237" s="57"/>
      <c r="H237" s="199"/>
      <c r="I237" s="200"/>
      <c r="J237" s="201"/>
      <c r="K237" s="201"/>
      <c r="L237" s="201"/>
      <c r="M237" s="202"/>
      <c r="N237" s="203"/>
      <c r="O237" s="203"/>
      <c r="P237" s="203"/>
    </row>
    <row r="238" spans="1:16" ht="12.75" x14ac:dyDescent="0.2">
      <c r="A238" s="208"/>
      <c r="B238" s="210"/>
      <c r="C238" s="204"/>
      <c r="D238" s="209"/>
      <c r="E238" s="90"/>
      <c r="F238" s="204"/>
      <c r="G238" s="57"/>
      <c r="H238" s="199"/>
      <c r="I238" s="200"/>
      <c r="J238" s="201"/>
      <c r="K238" s="201"/>
      <c r="L238" s="201"/>
      <c r="M238" s="202"/>
      <c r="N238" s="203"/>
      <c r="O238" s="203"/>
      <c r="P238" s="203"/>
    </row>
    <row r="239" spans="1:16" ht="12.75" x14ac:dyDescent="0.2">
      <c r="A239" s="208"/>
      <c r="B239" s="210"/>
      <c r="C239" s="204"/>
      <c r="D239" s="209"/>
      <c r="E239" s="90"/>
      <c r="F239" s="204"/>
      <c r="G239" s="57"/>
      <c r="H239" s="199"/>
      <c r="I239" s="200"/>
      <c r="J239" s="201"/>
      <c r="K239" s="201"/>
      <c r="L239" s="201"/>
      <c r="M239" s="202"/>
      <c r="N239" s="203"/>
      <c r="O239" s="203"/>
      <c r="P239" s="203"/>
    </row>
    <row r="240" spans="1:16" ht="12.75" x14ac:dyDescent="0.2">
      <c r="A240" s="208"/>
      <c r="B240" s="210"/>
      <c r="C240" s="204"/>
      <c r="D240" s="209"/>
      <c r="E240" s="90"/>
      <c r="F240" s="204"/>
      <c r="G240" s="57"/>
      <c r="H240" s="199"/>
      <c r="I240" s="200"/>
      <c r="J240" s="201"/>
      <c r="K240" s="201"/>
      <c r="L240" s="201"/>
      <c r="M240" s="202"/>
      <c r="N240" s="203"/>
      <c r="O240" s="203"/>
      <c r="P240" s="203"/>
    </row>
    <row r="241" spans="1:16" ht="12.75" x14ac:dyDescent="0.2">
      <c r="A241" s="208"/>
      <c r="B241" s="210"/>
      <c r="C241" s="204"/>
      <c r="D241" s="209"/>
      <c r="E241" s="90"/>
      <c r="F241" s="204"/>
      <c r="G241" s="57"/>
      <c r="H241" s="199"/>
      <c r="I241" s="200"/>
      <c r="J241" s="201"/>
      <c r="K241" s="201"/>
      <c r="L241" s="201"/>
      <c r="M241" s="202"/>
      <c r="N241" s="203"/>
      <c r="O241" s="203"/>
      <c r="P241" s="203"/>
    </row>
    <row r="242" spans="1:16" ht="12.75" x14ac:dyDescent="0.2">
      <c r="A242" s="208"/>
      <c r="B242" s="210"/>
      <c r="C242" s="204"/>
      <c r="D242" s="209"/>
      <c r="E242" s="90"/>
      <c r="F242" s="204"/>
      <c r="G242" s="57"/>
      <c r="H242" s="199"/>
      <c r="I242" s="200"/>
      <c r="J242" s="201"/>
      <c r="K242" s="201"/>
      <c r="L242" s="201"/>
      <c r="M242" s="202"/>
      <c r="N242" s="203"/>
      <c r="O242" s="203"/>
      <c r="P242" s="203"/>
    </row>
    <row r="243" spans="1:16" ht="12.75" x14ac:dyDescent="0.2">
      <c r="A243" s="208"/>
      <c r="B243" s="210"/>
      <c r="C243" s="204"/>
      <c r="D243" s="209"/>
      <c r="E243" s="90"/>
      <c r="F243" s="204"/>
      <c r="G243" s="57"/>
      <c r="H243" s="199"/>
      <c r="I243" s="200"/>
      <c r="J243" s="201"/>
      <c r="K243" s="201"/>
      <c r="L243" s="201"/>
      <c r="M243" s="202"/>
      <c r="N243" s="203"/>
      <c r="O243" s="203"/>
      <c r="P243" s="203"/>
    </row>
    <row r="244" spans="1:16" ht="12.75" x14ac:dyDescent="0.2">
      <c r="A244" s="208"/>
      <c r="B244" s="210"/>
      <c r="C244" s="204"/>
      <c r="D244" s="209"/>
      <c r="E244" s="90"/>
      <c r="F244" s="204"/>
      <c r="G244" s="57"/>
      <c r="H244" s="199"/>
      <c r="I244" s="200"/>
      <c r="J244" s="201"/>
      <c r="K244" s="201"/>
      <c r="L244" s="201"/>
      <c r="M244" s="202"/>
      <c r="N244" s="203"/>
      <c r="O244" s="203"/>
      <c r="P244" s="203"/>
    </row>
    <row r="245" spans="1:16" ht="12.75" x14ac:dyDescent="0.2">
      <c r="A245" s="208"/>
      <c r="B245" s="210"/>
      <c r="C245" s="204"/>
      <c r="D245" s="209"/>
      <c r="E245" s="90"/>
      <c r="F245" s="204"/>
      <c r="G245" s="57"/>
      <c r="H245" s="199"/>
      <c r="I245" s="200"/>
      <c r="J245" s="201"/>
      <c r="K245" s="201"/>
      <c r="L245" s="201"/>
      <c r="M245" s="202"/>
      <c r="N245" s="203"/>
      <c r="O245" s="203"/>
      <c r="P245" s="203"/>
    </row>
    <row r="246" spans="1:16" ht="12.75" x14ac:dyDescent="0.2">
      <c r="A246" s="208"/>
      <c r="B246" s="210"/>
      <c r="C246" s="204"/>
      <c r="D246" s="209"/>
      <c r="E246" s="90"/>
      <c r="F246" s="204"/>
      <c r="G246" s="57"/>
      <c r="H246" s="199"/>
      <c r="I246" s="200"/>
      <c r="J246" s="201"/>
      <c r="K246" s="201"/>
      <c r="L246" s="201"/>
      <c r="M246" s="202"/>
      <c r="N246" s="203"/>
      <c r="O246" s="203"/>
      <c r="P246" s="203"/>
    </row>
    <row r="247" spans="1:16" ht="12.75" x14ac:dyDescent="0.2">
      <c r="A247" s="208"/>
      <c r="B247" s="210"/>
      <c r="C247" s="204"/>
      <c r="D247" s="209"/>
      <c r="E247" s="90"/>
      <c r="F247" s="204"/>
      <c r="G247" s="57"/>
      <c r="H247" s="199"/>
      <c r="I247" s="200"/>
      <c r="J247" s="201"/>
      <c r="K247" s="201"/>
      <c r="L247" s="201"/>
      <c r="M247" s="202"/>
      <c r="N247" s="203"/>
      <c r="O247" s="203"/>
      <c r="P247" s="203"/>
    </row>
    <row r="248" spans="1:16" ht="12.75" x14ac:dyDescent="0.2">
      <c r="A248" s="208"/>
      <c r="B248" s="210"/>
      <c r="C248" s="204"/>
      <c r="D248" s="209"/>
      <c r="E248" s="90"/>
      <c r="F248" s="204"/>
      <c r="G248" s="57"/>
      <c r="H248" s="199"/>
      <c r="I248" s="200"/>
      <c r="J248" s="201"/>
      <c r="K248" s="201"/>
      <c r="L248" s="201"/>
      <c r="M248" s="202"/>
      <c r="N248" s="203"/>
      <c r="O248" s="203"/>
      <c r="P248" s="203"/>
    </row>
    <row r="249" spans="1:16" ht="12.75" x14ac:dyDescent="0.2">
      <c r="A249" s="208"/>
      <c r="B249" s="210"/>
      <c r="C249" s="204"/>
      <c r="D249" s="209"/>
      <c r="E249" s="90"/>
      <c r="F249" s="204"/>
      <c r="G249" s="57"/>
      <c r="H249" s="199"/>
      <c r="I249" s="200"/>
      <c r="J249" s="201"/>
      <c r="K249" s="201"/>
      <c r="L249" s="201"/>
      <c r="M249" s="202"/>
      <c r="N249" s="203"/>
      <c r="O249" s="203"/>
      <c r="P249" s="203"/>
    </row>
    <row r="250" spans="1:16" ht="12.75" x14ac:dyDescent="0.2">
      <c r="A250" s="208"/>
      <c r="B250" s="210"/>
      <c r="C250" s="204"/>
      <c r="D250" s="209"/>
      <c r="E250" s="90"/>
      <c r="F250" s="204"/>
      <c r="G250" s="57"/>
      <c r="H250" s="199"/>
      <c r="I250" s="200"/>
      <c r="J250" s="201"/>
      <c r="K250" s="201"/>
      <c r="L250" s="201"/>
      <c r="M250" s="202"/>
      <c r="N250" s="203"/>
      <c r="O250" s="203"/>
      <c r="P250" s="203"/>
    </row>
    <row r="251" spans="1:16" ht="12.75" x14ac:dyDescent="0.2">
      <c r="A251" s="208"/>
      <c r="B251" s="210"/>
      <c r="C251" s="204"/>
      <c r="D251" s="209"/>
      <c r="E251" s="90"/>
      <c r="F251" s="204"/>
      <c r="G251" s="57"/>
      <c r="H251" s="199"/>
      <c r="I251" s="200"/>
      <c r="J251" s="201"/>
      <c r="K251" s="201"/>
      <c r="L251" s="201"/>
      <c r="M251" s="202"/>
      <c r="N251" s="203"/>
      <c r="O251" s="203"/>
      <c r="P251" s="203"/>
    </row>
    <row r="252" spans="1:16" ht="12.75" x14ac:dyDescent="0.2">
      <c r="A252" s="208"/>
      <c r="B252" s="210"/>
      <c r="C252" s="204"/>
      <c r="D252" s="209"/>
      <c r="E252" s="90"/>
      <c r="F252" s="204"/>
      <c r="G252" s="57"/>
      <c r="H252" s="199"/>
      <c r="I252" s="200"/>
      <c r="J252" s="201"/>
      <c r="K252" s="201"/>
      <c r="L252" s="201"/>
      <c r="M252" s="202"/>
      <c r="N252" s="203"/>
      <c r="O252" s="203"/>
      <c r="P252" s="203"/>
    </row>
    <row r="253" spans="1:16" ht="12.75" x14ac:dyDescent="0.2">
      <c r="A253" s="208"/>
      <c r="B253" s="210"/>
      <c r="C253" s="204"/>
      <c r="D253" s="209"/>
      <c r="E253" s="90"/>
      <c r="F253" s="204"/>
      <c r="G253" s="57"/>
      <c r="H253" s="199"/>
      <c r="I253" s="200"/>
      <c r="J253" s="201"/>
      <c r="K253" s="201"/>
      <c r="L253" s="201"/>
      <c r="M253" s="202"/>
      <c r="N253" s="203"/>
      <c r="O253" s="203"/>
      <c r="P253" s="203"/>
    </row>
    <row r="254" spans="1:16" ht="12.75" x14ac:dyDescent="0.2">
      <c r="A254" s="208"/>
      <c r="B254" s="210"/>
      <c r="C254" s="204"/>
      <c r="D254" s="209"/>
      <c r="E254" s="90"/>
      <c r="F254" s="204"/>
      <c r="G254" s="57"/>
      <c r="H254" s="199"/>
      <c r="I254" s="200"/>
      <c r="J254" s="201"/>
      <c r="K254" s="201"/>
      <c r="L254" s="201"/>
      <c r="M254" s="202"/>
      <c r="N254" s="203"/>
      <c r="O254" s="203"/>
      <c r="P254" s="203"/>
    </row>
    <row r="255" spans="1:16" ht="12.75" x14ac:dyDescent="0.2">
      <c r="A255" s="208"/>
      <c r="B255" s="210"/>
      <c r="C255" s="204"/>
      <c r="D255" s="209"/>
      <c r="E255" s="90"/>
      <c r="F255" s="204"/>
      <c r="G255" s="57"/>
      <c r="H255" s="199"/>
      <c r="I255" s="200"/>
      <c r="J255" s="201"/>
      <c r="K255" s="201"/>
      <c r="L255" s="201"/>
      <c r="M255" s="202"/>
      <c r="N255" s="203"/>
      <c r="O255" s="203"/>
      <c r="P255" s="203"/>
    </row>
    <row r="256" spans="1:16" ht="12.75" x14ac:dyDescent="0.2">
      <c r="A256" s="208"/>
      <c r="B256" s="210"/>
      <c r="C256" s="204"/>
      <c r="D256" s="209"/>
      <c r="E256" s="90"/>
      <c r="F256" s="204"/>
      <c r="G256" s="57"/>
      <c r="H256" s="199"/>
      <c r="I256" s="200"/>
      <c r="J256" s="201"/>
      <c r="K256" s="201"/>
      <c r="L256" s="201"/>
      <c r="M256" s="202"/>
      <c r="N256" s="203"/>
      <c r="O256" s="203"/>
      <c r="P256" s="203"/>
    </row>
    <row r="257" spans="1:16" ht="12.75" x14ac:dyDescent="0.2">
      <c r="A257" s="208"/>
      <c r="B257" s="210"/>
      <c r="C257" s="204"/>
      <c r="D257" s="209"/>
      <c r="E257" s="90"/>
      <c r="F257" s="204"/>
      <c r="G257" s="57"/>
      <c r="H257" s="199"/>
      <c r="I257" s="200"/>
      <c r="J257" s="201"/>
      <c r="K257" s="201"/>
      <c r="L257" s="201"/>
      <c r="M257" s="202"/>
      <c r="N257" s="203"/>
      <c r="O257" s="203"/>
      <c r="P257" s="203"/>
    </row>
    <row r="258" spans="1:16" ht="12.75" x14ac:dyDescent="0.2">
      <c r="A258" s="208"/>
      <c r="B258" s="210"/>
      <c r="C258" s="204"/>
      <c r="D258" s="209"/>
      <c r="E258" s="90"/>
      <c r="F258" s="204"/>
      <c r="G258" s="57"/>
      <c r="H258" s="199"/>
      <c r="I258" s="200"/>
      <c r="J258" s="201"/>
      <c r="K258" s="201"/>
      <c r="L258" s="201"/>
      <c r="M258" s="202"/>
      <c r="N258" s="203"/>
      <c r="O258" s="203"/>
      <c r="P258" s="203"/>
    </row>
    <row r="259" spans="1:16" ht="12.75" x14ac:dyDescent="0.2">
      <c r="A259" s="208"/>
      <c r="B259" s="210"/>
      <c r="C259" s="204"/>
      <c r="D259" s="209"/>
      <c r="E259" s="90"/>
      <c r="F259" s="204"/>
      <c r="G259" s="57"/>
      <c r="H259" s="199"/>
      <c r="I259" s="200"/>
      <c r="J259" s="201"/>
      <c r="K259" s="201"/>
      <c r="L259" s="201"/>
      <c r="M259" s="202"/>
      <c r="N259" s="203"/>
      <c r="O259" s="203"/>
      <c r="P259" s="203"/>
    </row>
    <row r="260" spans="1:16" ht="12.75" x14ac:dyDescent="0.2">
      <c r="A260" s="208"/>
      <c r="B260" s="210"/>
      <c r="C260" s="204"/>
      <c r="D260" s="209"/>
      <c r="E260" s="90"/>
      <c r="F260" s="204"/>
      <c r="G260" s="57"/>
      <c r="H260" s="199"/>
      <c r="I260" s="200"/>
      <c r="J260" s="201"/>
      <c r="K260" s="201"/>
      <c r="L260" s="201"/>
      <c r="M260" s="202"/>
      <c r="N260" s="203"/>
      <c r="O260" s="203"/>
      <c r="P260" s="203"/>
    </row>
    <row r="261" spans="1:16" ht="12.75" x14ac:dyDescent="0.2">
      <c r="A261" s="208"/>
      <c r="B261" s="210"/>
      <c r="C261" s="204"/>
      <c r="D261" s="209"/>
      <c r="E261" s="90"/>
      <c r="F261" s="204"/>
      <c r="G261" s="57"/>
      <c r="H261" s="199"/>
      <c r="I261" s="200"/>
      <c r="J261" s="201"/>
      <c r="K261" s="201"/>
      <c r="L261" s="201"/>
      <c r="M261" s="202"/>
      <c r="N261" s="203"/>
      <c r="O261" s="203"/>
      <c r="P261" s="203"/>
    </row>
    <row r="262" spans="1:16" ht="12.75" x14ac:dyDescent="0.2">
      <c r="A262" s="208"/>
      <c r="B262" s="210"/>
      <c r="C262" s="204"/>
      <c r="D262" s="209"/>
      <c r="E262" s="90"/>
      <c r="F262" s="204"/>
      <c r="G262" s="57"/>
      <c r="H262" s="199"/>
      <c r="I262" s="200"/>
      <c r="J262" s="201"/>
      <c r="K262" s="201"/>
      <c r="L262" s="201"/>
      <c r="M262" s="202"/>
      <c r="N262" s="203"/>
      <c r="O262" s="203"/>
      <c r="P262" s="203"/>
    </row>
    <row r="263" spans="1:16" ht="12.75" x14ac:dyDescent="0.2">
      <c r="A263" s="208"/>
      <c r="B263" s="210"/>
      <c r="C263" s="204"/>
      <c r="D263" s="209"/>
      <c r="E263" s="90"/>
      <c r="F263" s="204"/>
      <c r="G263" s="57"/>
      <c r="H263" s="199"/>
      <c r="I263" s="200"/>
      <c r="J263" s="201"/>
      <c r="K263" s="201"/>
      <c r="L263" s="201"/>
      <c r="M263" s="202"/>
      <c r="N263" s="203"/>
      <c r="O263" s="203"/>
      <c r="P263" s="203"/>
    </row>
    <row r="264" spans="1:16" ht="12.75" x14ac:dyDescent="0.2">
      <c r="A264" s="208"/>
      <c r="B264" s="210"/>
      <c r="C264" s="204"/>
      <c r="D264" s="209"/>
      <c r="E264" s="90"/>
      <c r="F264" s="204"/>
      <c r="G264" s="57"/>
      <c r="H264" s="199"/>
      <c r="I264" s="200"/>
      <c r="J264" s="201"/>
      <c r="K264" s="201"/>
      <c r="L264" s="201"/>
      <c r="M264" s="202"/>
      <c r="N264" s="203"/>
      <c r="O264" s="203"/>
      <c r="P264" s="203"/>
    </row>
    <row r="265" spans="1:16" ht="12.75" x14ac:dyDescent="0.2">
      <c r="A265" s="208"/>
      <c r="B265" s="210"/>
      <c r="C265" s="204"/>
      <c r="D265" s="209"/>
      <c r="E265" s="90"/>
      <c r="F265" s="204"/>
      <c r="G265" s="57"/>
      <c r="H265" s="199"/>
      <c r="I265" s="200"/>
      <c r="J265" s="201"/>
      <c r="K265" s="201"/>
      <c r="L265" s="201"/>
      <c r="M265" s="202"/>
      <c r="N265" s="203"/>
      <c r="O265" s="203"/>
      <c r="P265" s="203"/>
    </row>
    <row r="266" spans="1:16" ht="12.75" x14ac:dyDescent="0.2">
      <c r="A266" s="208"/>
      <c r="B266" s="210"/>
      <c r="C266" s="204"/>
      <c r="D266" s="209"/>
      <c r="E266" s="90"/>
      <c r="F266" s="204"/>
      <c r="G266" s="57"/>
      <c r="H266" s="199"/>
      <c r="I266" s="200"/>
      <c r="J266" s="201"/>
      <c r="K266" s="201"/>
      <c r="L266" s="201"/>
      <c r="M266" s="202"/>
      <c r="N266" s="203"/>
      <c r="O266" s="203"/>
      <c r="P266" s="203"/>
    </row>
    <row r="267" spans="1:16" ht="12.75" x14ac:dyDescent="0.2">
      <c r="A267" s="208"/>
      <c r="B267" s="210"/>
      <c r="C267" s="204"/>
      <c r="D267" s="209"/>
      <c r="E267" s="90"/>
      <c r="F267" s="204"/>
      <c r="G267" s="57"/>
      <c r="H267" s="199"/>
      <c r="I267" s="200"/>
      <c r="J267" s="201"/>
      <c r="K267" s="201"/>
      <c r="L267" s="201"/>
      <c r="M267" s="202"/>
      <c r="N267" s="203"/>
      <c r="O267" s="203"/>
      <c r="P267" s="203"/>
    </row>
    <row r="268" spans="1:16" ht="12.75" x14ac:dyDescent="0.2">
      <c r="A268" s="208"/>
      <c r="B268" s="210"/>
      <c r="C268" s="204"/>
      <c r="D268" s="209"/>
      <c r="E268" s="90"/>
      <c r="F268" s="204"/>
      <c r="G268" s="57"/>
      <c r="H268" s="199"/>
      <c r="I268" s="200"/>
      <c r="J268" s="201"/>
      <c r="K268" s="201"/>
      <c r="L268" s="201"/>
      <c r="M268" s="202"/>
      <c r="N268" s="203"/>
      <c r="O268" s="203"/>
      <c r="P268" s="203"/>
    </row>
    <row r="269" spans="1:16" ht="12.75" x14ac:dyDescent="0.2">
      <c r="A269" s="208"/>
      <c r="B269" s="210"/>
      <c r="C269" s="204"/>
      <c r="D269" s="209"/>
      <c r="E269" s="90"/>
      <c r="F269" s="204"/>
      <c r="G269" s="57"/>
      <c r="H269" s="199"/>
      <c r="I269" s="200"/>
      <c r="J269" s="201"/>
      <c r="K269" s="201"/>
      <c r="L269" s="201"/>
      <c r="M269" s="202"/>
      <c r="N269" s="203"/>
      <c r="O269" s="203"/>
      <c r="P269" s="203"/>
    </row>
    <row r="270" spans="1:16" ht="12.75" x14ac:dyDescent="0.2">
      <c r="A270" s="208"/>
      <c r="B270" s="210"/>
      <c r="C270" s="204"/>
      <c r="D270" s="209"/>
      <c r="E270" s="90"/>
      <c r="F270" s="204"/>
      <c r="G270" s="57"/>
      <c r="H270" s="199"/>
      <c r="I270" s="200"/>
      <c r="J270" s="201"/>
      <c r="K270" s="201"/>
      <c r="L270" s="201"/>
      <c r="M270" s="202"/>
      <c r="N270" s="203"/>
      <c r="O270" s="203"/>
      <c r="P270" s="203"/>
    </row>
    <row r="271" spans="1:16" ht="12.75" x14ac:dyDescent="0.2">
      <c r="A271" s="208"/>
      <c r="B271" s="210"/>
      <c r="C271" s="204"/>
      <c r="D271" s="209"/>
      <c r="E271" s="90"/>
      <c r="F271" s="204"/>
      <c r="G271" s="57"/>
      <c r="H271" s="199"/>
      <c r="I271" s="200"/>
      <c r="J271" s="201"/>
      <c r="K271" s="201"/>
      <c r="L271" s="201"/>
      <c r="M271" s="202"/>
      <c r="N271" s="203"/>
      <c r="O271" s="203"/>
      <c r="P271" s="203"/>
    </row>
    <row r="272" spans="1:16" ht="12.75" x14ac:dyDescent="0.2">
      <c r="A272" s="208"/>
      <c r="B272" s="210"/>
      <c r="C272" s="204"/>
      <c r="D272" s="209"/>
      <c r="E272" s="90"/>
      <c r="F272" s="204"/>
      <c r="G272" s="57"/>
      <c r="H272" s="199"/>
      <c r="I272" s="200"/>
      <c r="J272" s="201"/>
      <c r="K272" s="201"/>
      <c r="L272" s="201"/>
      <c r="M272" s="202"/>
      <c r="N272" s="203"/>
      <c r="O272" s="203"/>
      <c r="P272" s="203"/>
    </row>
    <row r="273" spans="1:16" ht="12.75" x14ac:dyDescent="0.2">
      <c r="A273" s="208"/>
      <c r="B273" s="210"/>
      <c r="C273" s="204"/>
      <c r="D273" s="209"/>
      <c r="E273" s="90"/>
      <c r="F273" s="204"/>
      <c r="G273" s="57"/>
      <c r="H273" s="199"/>
      <c r="I273" s="200"/>
      <c r="J273" s="201"/>
      <c r="K273" s="201"/>
      <c r="L273" s="201"/>
      <c r="M273" s="202"/>
      <c r="N273" s="203"/>
      <c r="O273" s="203"/>
      <c r="P273" s="203"/>
    </row>
    <row r="274" spans="1:16" ht="12.75" x14ac:dyDescent="0.2">
      <c r="A274" s="208"/>
      <c r="B274" s="210"/>
      <c r="C274" s="204"/>
      <c r="D274" s="209"/>
      <c r="E274" s="90"/>
      <c r="F274" s="204"/>
      <c r="G274" s="57"/>
      <c r="H274" s="199"/>
      <c r="I274" s="200"/>
      <c r="J274" s="201"/>
      <c r="K274" s="201"/>
      <c r="L274" s="201"/>
      <c r="M274" s="202"/>
      <c r="N274" s="203"/>
      <c r="O274" s="203"/>
      <c r="P274" s="203"/>
    </row>
    <row r="275" spans="1:16" ht="12.75" x14ac:dyDescent="0.2">
      <c r="A275" s="208"/>
      <c r="B275" s="210"/>
      <c r="C275" s="204"/>
      <c r="D275" s="209"/>
      <c r="E275" s="90"/>
      <c r="F275" s="204"/>
      <c r="G275" s="57"/>
      <c r="H275" s="199"/>
      <c r="I275" s="200"/>
      <c r="J275" s="201"/>
      <c r="K275" s="201"/>
      <c r="L275" s="201"/>
      <c r="M275" s="202"/>
      <c r="N275" s="203"/>
      <c r="O275" s="203"/>
      <c r="P275" s="203"/>
    </row>
    <row r="276" spans="1:16" ht="12.75" x14ac:dyDescent="0.2">
      <c r="A276" s="208"/>
      <c r="B276" s="210"/>
      <c r="C276" s="204"/>
      <c r="D276" s="209"/>
      <c r="E276" s="90"/>
      <c r="F276" s="204"/>
      <c r="G276" s="57"/>
      <c r="H276" s="199"/>
      <c r="I276" s="200"/>
      <c r="J276" s="201"/>
      <c r="K276" s="201"/>
      <c r="L276" s="201"/>
      <c r="M276" s="202"/>
      <c r="N276" s="203"/>
      <c r="O276" s="203"/>
      <c r="P276" s="203"/>
    </row>
    <row r="277" spans="1:16" ht="12.75" x14ac:dyDescent="0.2">
      <c r="A277" s="208"/>
      <c r="B277" s="210"/>
      <c r="C277" s="204"/>
      <c r="D277" s="209"/>
      <c r="E277" s="90"/>
      <c r="F277" s="204"/>
      <c r="G277" s="57"/>
      <c r="H277" s="199"/>
      <c r="I277" s="200"/>
      <c r="J277" s="201"/>
      <c r="K277" s="201"/>
      <c r="L277" s="201"/>
      <c r="M277" s="202"/>
      <c r="N277" s="203"/>
      <c r="O277" s="203"/>
      <c r="P277" s="203"/>
    </row>
    <row r="278" spans="1:16" ht="12.75" x14ac:dyDescent="0.2">
      <c r="A278" s="208"/>
      <c r="B278" s="210"/>
      <c r="C278" s="204"/>
      <c r="D278" s="209"/>
      <c r="E278" s="90"/>
      <c r="F278" s="204"/>
      <c r="G278" s="57"/>
      <c r="H278" s="199"/>
      <c r="I278" s="200"/>
      <c r="J278" s="201"/>
      <c r="K278" s="201"/>
      <c r="L278" s="201"/>
      <c r="M278" s="202"/>
      <c r="N278" s="203"/>
      <c r="O278" s="203"/>
      <c r="P278" s="203"/>
    </row>
    <row r="279" spans="1:16" ht="12.75" x14ac:dyDescent="0.2">
      <c r="A279" s="208"/>
      <c r="B279" s="210"/>
      <c r="C279" s="204"/>
      <c r="D279" s="209"/>
      <c r="E279" s="90"/>
      <c r="F279" s="204"/>
      <c r="G279" s="57"/>
      <c r="H279" s="199"/>
      <c r="I279" s="200"/>
      <c r="J279" s="201"/>
      <c r="K279" s="201"/>
      <c r="L279" s="201"/>
      <c r="M279" s="202"/>
      <c r="N279" s="203"/>
      <c r="O279" s="203"/>
      <c r="P279" s="203"/>
    </row>
    <row r="280" spans="1:16" ht="12.75" x14ac:dyDescent="0.2">
      <c r="A280" s="208"/>
      <c r="B280" s="210"/>
      <c r="C280" s="204"/>
      <c r="D280" s="209"/>
      <c r="E280" s="90"/>
      <c r="F280" s="204"/>
      <c r="G280" s="57"/>
      <c r="H280" s="199"/>
      <c r="I280" s="200"/>
      <c r="J280" s="201"/>
      <c r="K280" s="201"/>
      <c r="L280" s="201"/>
      <c r="M280" s="202"/>
      <c r="N280" s="203"/>
      <c r="O280" s="203"/>
      <c r="P280" s="203"/>
    </row>
    <row r="281" spans="1:16" ht="12.75" x14ac:dyDescent="0.2">
      <c r="A281" s="208"/>
      <c r="B281" s="210"/>
      <c r="C281" s="204"/>
      <c r="D281" s="209"/>
      <c r="E281" s="90"/>
      <c r="F281" s="204"/>
      <c r="G281" s="57"/>
      <c r="H281" s="199"/>
      <c r="I281" s="200"/>
      <c r="J281" s="201"/>
      <c r="K281" s="201"/>
      <c r="L281" s="201"/>
      <c r="M281" s="202"/>
      <c r="N281" s="203"/>
      <c r="O281" s="203"/>
      <c r="P281" s="203"/>
    </row>
    <row r="282" spans="1:16" ht="12.75" x14ac:dyDescent="0.2">
      <c r="A282" s="208"/>
      <c r="B282" s="210"/>
      <c r="C282" s="204"/>
      <c r="D282" s="209"/>
      <c r="E282" s="90"/>
      <c r="F282" s="204"/>
      <c r="G282" s="57"/>
      <c r="H282" s="199"/>
      <c r="I282" s="200"/>
      <c r="J282" s="201"/>
      <c r="K282" s="201"/>
      <c r="L282" s="201"/>
      <c r="M282" s="202"/>
      <c r="N282" s="203"/>
      <c r="O282" s="203"/>
      <c r="P282" s="203"/>
    </row>
    <row r="283" spans="1:16" ht="12.75" x14ac:dyDescent="0.2">
      <c r="A283" s="208"/>
      <c r="B283" s="210"/>
      <c r="C283" s="204"/>
      <c r="D283" s="209"/>
      <c r="E283" s="90"/>
      <c r="F283" s="204"/>
      <c r="G283" s="57"/>
      <c r="H283" s="199"/>
      <c r="I283" s="200"/>
      <c r="J283" s="201"/>
      <c r="K283" s="201"/>
      <c r="L283" s="201"/>
      <c r="M283" s="202"/>
      <c r="N283" s="203"/>
      <c r="O283" s="203"/>
      <c r="P283" s="203"/>
    </row>
    <row r="284" spans="1:16" ht="12.75" x14ac:dyDescent="0.2">
      <c r="A284" s="208"/>
      <c r="B284" s="210"/>
      <c r="C284" s="204"/>
      <c r="D284" s="209"/>
      <c r="E284" s="90"/>
      <c r="F284" s="204"/>
      <c r="G284" s="57"/>
      <c r="H284" s="199"/>
      <c r="I284" s="200"/>
      <c r="J284" s="201"/>
      <c r="K284" s="201"/>
      <c r="L284" s="201"/>
      <c r="M284" s="202"/>
      <c r="N284" s="203"/>
      <c r="O284" s="203"/>
      <c r="P284" s="203"/>
    </row>
    <row r="285" spans="1:16" ht="12.75" x14ac:dyDescent="0.2">
      <c r="A285" s="208"/>
      <c r="B285" s="210"/>
      <c r="C285" s="204"/>
      <c r="D285" s="209"/>
      <c r="E285" s="90"/>
      <c r="F285" s="204"/>
      <c r="G285" s="57"/>
      <c r="H285" s="199"/>
      <c r="I285" s="200"/>
      <c r="J285" s="201"/>
      <c r="K285" s="201"/>
      <c r="L285" s="201"/>
      <c r="M285" s="202"/>
      <c r="N285" s="203"/>
      <c r="O285" s="203"/>
      <c r="P285" s="203"/>
    </row>
    <row r="286" spans="1:16" ht="12.75" x14ac:dyDescent="0.2">
      <c r="A286" s="208"/>
      <c r="B286" s="210"/>
      <c r="C286" s="204"/>
      <c r="D286" s="209"/>
      <c r="E286" s="90"/>
      <c r="F286" s="204"/>
      <c r="G286" s="57"/>
      <c r="H286" s="199"/>
      <c r="I286" s="200"/>
      <c r="J286" s="201"/>
      <c r="K286" s="201"/>
      <c r="L286" s="201"/>
      <c r="M286" s="202"/>
      <c r="N286" s="203"/>
      <c r="O286" s="203"/>
      <c r="P286" s="203"/>
    </row>
    <row r="287" spans="1:16" ht="12.75" x14ac:dyDescent="0.2">
      <c r="A287" s="208"/>
      <c r="B287" s="210"/>
      <c r="C287" s="204"/>
      <c r="D287" s="209"/>
      <c r="E287" s="90"/>
      <c r="F287" s="204"/>
      <c r="G287" s="57"/>
      <c r="H287" s="199"/>
      <c r="I287" s="200"/>
      <c r="J287" s="201"/>
      <c r="K287" s="201"/>
      <c r="L287" s="201"/>
      <c r="M287" s="202"/>
      <c r="N287" s="203"/>
      <c r="O287" s="203"/>
      <c r="P287" s="203"/>
    </row>
    <row r="288" spans="1:16" ht="12.75" x14ac:dyDescent="0.2">
      <c r="A288" s="208"/>
      <c r="B288" s="210"/>
      <c r="C288" s="204"/>
      <c r="D288" s="209"/>
      <c r="E288" s="90"/>
      <c r="F288" s="204"/>
      <c r="G288" s="57"/>
      <c r="H288" s="199"/>
      <c r="I288" s="200"/>
      <c r="J288" s="201"/>
      <c r="K288" s="201"/>
      <c r="L288" s="201"/>
      <c r="M288" s="202"/>
      <c r="N288" s="203"/>
      <c r="O288" s="203"/>
      <c r="P288" s="203"/>
    </row>
    <row r="289" spans="1:16" ht="12.75" x14ac:dyDescent="0.2">
      <c r="A289" s="208"/>
      <c r="B289" s="210"/>
      <c r="C289" s="204"/>
      <c r="D289" s="209"/>
      <c r="E289" s="90"/>
      <c r="F289" s="204"/>
      <c r="G289" s="57"/>
      <c r="H289" s="199"/>
      <c r="I289" s="200"/>
      <c r="J289" s="201"/>
      <c r="K289" s="201"/>
      <c r="L289" s="201"/>
      <c r="M289" s="202"/>
      <c r="N289" s="203"/>
      <c r="O289" s="203"/>
      <c r="P289" s="203"/>
    </row>
    <row r="290" spans="1:16" ht="12.75" x14ac:dyDescent="0.2">
      <c r="A290" s="208"/>
      <c r="B290" s="210"/>
      <c r="C290" s="204"/>
      <c r="D290" s="209"/>
      <c r="E290" s="90"/>
      <c r="F290" s="204"/>
      <c r="G290" s="57"/>
      <c r="H290" s="199"/>
      <c r="I290" s="200"/>
      <c r="J290" s="201"/>
      <c r="K290" s="201"/>
      <c r="L290" s="201"/>
      <c r="M290" s="202"/>
      <c r="N290" s="203"/>
      <c r="O290" s="203"/>
      <c r="P290" s="203"/>
    </row>
    <row r="291" spans="1:16" ht="12.75" x14ac:dyDescent="0.2">
      <c r="A291" s="208"/>
      <c r="B291" s="210"/>
      <c r="C291" s="204"/>
      <c r="D291" s="209"/>
      <c r="E291" s="90"/>
      <c r="F291" s="204"/>
      <c r="G291" s="57"/>
      <c r="H291" s="199"/>
      <c r="I291" s="200"/>
      <c r="J291" s="201"/>
      <c r="K291" s="201"/>
      <c r="L291" s="201"/>
      <c r="M291" s="202"/>
      <c r="N291" s="203"/>
      <c r="O291" s="203"/>
      <c r="P291" s="203"/>
    </row>
    <row r="292" spans="1:16" ht="12.75" x14ac:dyDescent="0.2">
      <c r="A292" s="208"/>
      <c r="B292" s="210"/>
      <c r="C292" s="204"/>
      <c r="D292" s="209"/>
      <c r="E292" s="90"/>
      <c r="F292" s="204"/>
      <c r="G292" s="57"/>
      <c r="H292" s="199"/>
      <c r="I292" s="200"/>
      <c r="J292" s="201"/>
      <c r="K292" s="201"/>
      <c r="L292" s="201"/>
      <c r="M292" s="202"/>
      <c r="N292" s="203"/>
      <c r="O292" s="203"/>
      <c r="P292" s="203"/>
    </row>
    <row r="293" spans="1:16" ht="12.75" x14ac:dyDescent="0.2">
      <c r="A293" s="208"/>
      <c r="B293" s="210"/>
      <c r="C293" s="204"/>
      <c r="D293" s="209"/>
      <c r="E293" s="90"/>
      <c r="F293" s="204"/>
      <c r="G293" s="57"/>
      <c r="H293" s="199"/>
      <c r="I293" s="200"/>
      <c r="J293" s="201"/>
      <c r="K293" s="201"/>
      <c r="L293" s="201"/>
      <c r="M293" s="202"/>
      <c r="N293" s="203"/>
      <c r="O293" s="203"/>
      <c r="P293" s="203"/>
    </row>
    <row r="294" spans="1:16" ht="12.75" x14ac:dyDescent="0.2">
      <c r="A294" s="208"/>
      <c r="B294" s="210"/>
      <c r="C294" s="204"/>
      <c r="D294" s="209"/>
      <c r="E294" s="90"/>
      <c r="F294" s="204"/>
      <c r="G294" s="57"/>
      <c r="H294" s="199"/>
      <c r="I294" s="200"/>
      <c r="J294" s="201"/>
      <c r="K294" s="201"/>
      <c r="L294" s="201"/>
      <c r="M294" s="202"/>
      <c r="N294" s="203"/>
      <c r="O294" s="203"/>
      <c r="P294" s="203"/>
    </row>
    <row r="295" spans="1:16" ht="12.75" x14ac:dyDescent="0.2">
      <c r="A295" s="208"/>
      <c r="B295" s="210"/>
      <c r="C295" s="204"/>
      <c r="D295" s="209"/>
      <c r="E295" s="90"/>
      <c r="F295" s="204"/>
      <c r="G295" s="57"/>
      <c r="H295" s="199"/>
      <c r="I295" s="200"/>
      <c r="J295" s="201"/>
      <c r="K295" s="201"/>
      <c r="L295" s="201"/>
      <c r="M295" s="202"/>
      <c r="N295" s="203"/>
      <c r="O295" s="203"/>
      <c r="P295" s="203"/>
    </row>
    <row r="296" spans="1:16" ht="12.75" x14ac:dyDescent="0.2">
      <c r="A296" s="208"/>
      <c r="B296" s="210"/>
      <c r="C296" s="204"/>
      <c r="D296" s="209"/>
      <c r="E296" s="90"/>
      <c r="F296" s="204"/>
      <c r="G296" s="57"/>
      <c r="H296" s="199"/>
      <c r="I296" s="200"/>
      <c r="J296" s="201"/>
      <c r="K296" s="201"/>
      <c r="L296" s="201"/>
      <c r="M296" s="202"/>
      <c r="N296" s="203"/>
      <c r="O296" s="203"/>
      <c r="P296" s="203"/>
    </row>
    <row r="297" spans="1:16" ht="12.75" x14ac:dyDescent="0.2">
      <c r="A297" s="208"/>
      <c r="B297" s="210"/>
      <c r="C297" s="204"/>
      <c r="D297" s="209"/>
      <c r="E297" s="90"/>
      <c r="F297" s="204"/>
      <c r="G297" s="57"/>
      <c r="H297" s="199"/>
      <c r="I297" s="200"/>
      <c r="J297" s="201"/>
      <c r="K297" s="201"/>
      <c r="L297" s="201"/>
      <c r="M297" s="202"/>
      <c r="N297" s="203"/>
      <c r="O297" s="203"/>
      <c r="P297" s="203"/>
    </row>
    <row r="298" spans="1:16" ht="12.75" x14ac:dyDescent="0.2">
      <c r="A298" s="208"/>
      <c r="B298" s="210"/>
      <c r="C298" s="204"/>
      <c r="D298" s="209"/>
      <c r="E298" s="90"/>
      <c r="F298" s="204"/>
      <c r="G298" s="57"/>
      <c r="H298" s="199"/>
      <c r="I298" s="200"/>
      <c r="J298" s="201"/>
      <c r="K298" s="201"/>
      <c r="L298" s="201"/>
      <c r="M298" s="202"/>
      <c r="N298" s="203"/>
      <c r="O298" s="203"/>
      <c r="P298" s="203"/>
    </row>
    <row r="299" spans="1:16" ht="12.75" x14ac:dyDescent="0.2">
      <c r="A299" s="208"/>
      <c r="B299" s="210"/>
      <c r="C299" s="204"/>
      <c r="D299" s="209"/>
      <c r="E299" s="90"/>
      <c r="F299" s="204"/>
      <c r="G299" s="57"/>
      <c r="H299" s="199"/>
      <c r="I299" s="200"/>
      <c r="J299" s="201"/>
      <c r="K299" s="201"/>
      <c r="L299" s="201"/>
      <c r="M299" s="202"/>
      <c r="N299" s="203"/>
      <c r="O299" s="203"/>
      <c r="P299" s="203"/>
    </row>
    <row r="300" spans="1:16" ht="12.75" x14ac:dyDescent="0.2">
      <c r="A300" s="208"/>
      <c r="B300" s="210"/>
      <c r="C300" s="204"/>
      <c r="D300" s="209"/>
      <c r="E300" s="90"/>
      <c r="F300" s="204"/>
      <c r="G300" s="57"/>
      <c r="H300" s="199"/>
      <c r="I300" s="200"/>
      <c r="J300" s="201"/>
      <c r="K300" s="201"/>
      <c r="L300" s="201"/>
      <c r="M300" s="202"/>
      <c r="N300" s="203"/>
      <c r="O300" s="203"/>
      <c r="P300" s="203"/>
    </row>
    <row r="301" spans="1:16" ht="12.75" x14ac:dyDescent="0.2">
      <c r="A301" s="208"/>
      <c r="B301" s="210"/>
      <c r="C301" s="204"/>
      <c r="D301" s="209"/>
      <c r="E301" s="90"/>
      <c r="F301" s="204"/>
      <c r="G301" s="57"/>
      <c r="H301" s="199"/>
      <c r="I301" s="200"/>
      <c r="J301" s="201"/>
      <c r="K301" s="201"/>
      <c r="L301" s="201"/>
      <c r="M301" s="202"/>
      <c r="N301" s="203"/>
      <c r="O301" s="203"/>
      <c r="P301" s="203"/>
    </row>
    <row r="302" spans="1:16" ht="12.75" x14ac:dyDescent="0.2">
      <c r="A302" s="208"/>
      <c r="B302" s="210"/>
      <c r="C302" s="204"/>
      <c r="D302" s="209"/>
      <c r="E302" s="90"/>
      <c r="F302" s="204"/>
      <c r="G302" s="57"/>
      <c r="H302" s="199"/>
      <c r="I302" s="200"/>
      <c r="J302" s="201"/>
      <c r="K302" s="201"/>
      <c r="L302" s="201"/>
      <c r="M302" s="202"/>
      <c r="N302" s="203"/>
      <c r="O302" s="203"/>
      <c r="P302" s="203"/>
    </row>
    <row r="303" spans="1:16" ht="12.75" x14ac:dyDescent="0.2">
      <c r="A303" s="208"/>
      <c r="B303" s="210"/>
      <c r="C303" s="204"/>
      <c r="D303" s="209"/>
      <c r="E303" s="90"/>
      <c r="F303" s="204"/>
      <c r="G303" s="57"/>
      <c r="H303" s="199"/>
      <c r="I303" s="200"/>
      <c r="J303" s="201"/>
      <c r="K303" s="201"/>
      <c r="L303" s="201"/>
      <c r="M303" s="202"/>
      <c r="N303" s="203"/>
      <c r="O303" s="203"/>
      <c r="P303" s="203"/>
    </row>
    <row r="304" spans="1:16" ht="12.75" x14ac:dyDescent="0.2">
      <c r="A304" s="208"/>
      <c r="B304" s="210"/>
      <c r="C304" s="204"/>
      <c r="D304" s="209"/>
      <c r="E304" s="90"/>
      <c r="F304" s="204"/>
      <c r="G304" s="57"/>
      <c r="H304" s="199"/>
      <c r="I304" s="200"/>
      <c r="J304" s="201"/>
      <c r="K304" s="201"/>
      <c r="L304" s="201"/>
      <c r="M304" s="202"/>
      <c r="N304" s="203"/>
      <c r="O304" s="203"/>
      <c r="P304" s="203"/>
    </row>
    <row r="305" spans="1:16" ht="12.75" x14ac:dyDescent="0.2">
      <c r="A305" s="208"/>
      <c r="B305" s="210"/>
      <c r="C305" s="204"/>
      <c r="D305" s="209"/>
      <c r="E305" s="90"/>
      <c r="F305" s="204"/>
      <c r="G305" s="57"/>
      <c r="H305" s="199"/>
      <c r="I305" s="200"/>
      <c r="J305" s="201"/>
      <c r="K305" s="201"/>
      <c r="L305" s="201"/>
      <c r="M305" s="202"/>
      <c r="N305" s="203"/>
      <c r="O305" s="203"/>
      <c r="P305" s="203"/>
    </row>
    <row r="306" spans="1:16" ht="12.75" x14ac:dyDescent="0.2">
      <c r="A306" s="208"/>
      <c r="B306" s="210"/>
      <c r="C306" s="204"/>
      <c r="D306" s="209"/>
      <c r="E306" s="90"/>
      <c r="F306" s="204"/>
      <c r="G306" s="57"/>
      <c r="H306" s="199"/>
      <c r="I306" s="200"/>
      <c r="J306" s="201"/>
      <c r="K306" s="201"/>
      <c r="L306" s="201"/>
      <c r="M306" s="202"/>
      <c r="N306" s="203"/>
      <c r="O306" s="203"/>
      <c r="P306" s="203"/>
    </row>
    <row r="307" spans="1:16" ht="12.75" x14ac:dyDescent="0.2">
      <c r="A307" s="208"/>
      <c r="B307" s="210"/>
      <c r="C307" s="204"/>
      <c r="D307" s="209"/>
      <c r="E307" s="90"/>
      <c r="F307" s="204"/>
      <c r="G307" s="57"/>
      <c r="H307" s="199"/>
      <c r="I307" s="200"/>
      <c r="J307" s="201"/>
      <c r="K307" s="201"/>
      <c r="L307" s="201"/>
      <c r="M307" s="202"/>
      <c r="N307" s="203"/>
      <c r="O307" s="203"/>
      <c r="P307" s="203"/>
    </row>
    <row r="308" spans="1:16" ht="12.75" x14ac:dyDescent="0.2">
      <c r="A308" s="208"/>
      <c r="B308" s="210"/>
      <c r="C308" s="204"/>
      <c r="D308" s="209"/>
      <c r="E308" s="90"/>
      <c r="F308" s="204"/>
      <c r="G308" s="57"/>
      <c r="H308" s="199"/>
      <c r="I308" s="200"/>
      <c r="J308" s="201"/>
      <c r="K308" s="201"/>
      <c r="L308" s="201"/>
      <c r="M308" s="202"/>
      <c r="N308" s="203"/>
      <c r="O308" s="203"/>
      <c r="P308" s="203"/>
    </row>
    <row r="309" spans="1:16" ht="12.75" x14ac:dyDescent="0.2">
      <c r="A309" s="208"/>
      <c r="B309" s="210"/>
      <c r="C309" s="204"/>
      <c r="D309" s="209"/>
      <c r="E309" s="90"/>
      <c r="F309" s="204"/>
      <c r="G309" s="57"/>
      <c r="H309" s="199"/>
      <c r="I309" s="200"/>
      <c r="J309" s="201"/>
      <c r="K309" s="201"/>
      <c r="L309" s="201"/>
      <c r="M309" s="202"/>
      <c r="N309" s="203"/>
      <c r="O309" s="203"/>
      <c r="P309" s="203"/>
    </row>
    <row r="310" spans="1:16" ht="12.75" x14ac:dyDescent="0.2">
      <c r="A310" s="208"/>
      <c r="B310" s="210"/>
      <c r="C310" s="204"/>
      <c r="D310" s="209"/>
      <c r="E310" s="90"/>
      <c r="F310" s="204"/>
      <c r="G310" s="57"/>
      <c r="H310" s="199"/>
      <c r="I310" s="200"/>
      <c r="J310" s="201"/>
      <c r="K310" s="201"/>
      <c r="L310" s="201"/>
      <c r="M310" s="202"/>
      <c r="N310" s="203"/>
      <c r="O310" s="203"/>
      <c r="P310" s="203"/>
    </row>
    <row r="311" spans="1:16" ht="12.75" x14ac:dyDescent="0.2">
      <c r="A311" s="208"/>
      <c r="B311" s="210"/>
      <c r="C311" s="204"/>
      <c r="D311" s="209"/>
      <c r="E311" s="90"/>
      <c r="F311" s="204"/>
      <c r="G311" s="57"/>
      <c r="H311" s="199"/>
      <c r="I311" s="200"/>
      <c r="J311" s="201"/>
      <c r="K311" s="201"/>
      <c r="L311" s="201"/>
      <c r="M311" s="202"/>
      <c r="N311" s="203"/>
      <c r="O311" s="203"/>
      <c r="P311" s="203"/>
    </row>
    <row r="312" spans="1:16" ht="12.75" x14ac:dyDescent="0.2">
      <c r="A312" s="208"/>
      <c r="B312" s="210"/>
      <c r="C312" s="204"/>
      <c r="D312" s="209"/>
      <c r="E312" s="90"/>
      <c r="F312" s="204"/>
      <c r="G312" s="57"/>
      <c r="H312" s="199"/>
      <c r="I312" s="200"/>
      <c r="J312" s="201"/>
      <c r="K312" s="201"/>
      <c r="L312" s="201"/>
      <c r="M312" s="202"/>
      <c r="N312" s="203"/>
      <c r="O312" s="203"/>
      <c r="P312" s="203"/>
    </row>
    <row r="313" spans="1:16" ht="12.75" x14ac:dyDescent="0.2">
      <c r="A313" s="208"/>
      <c r="B313" s="210"/>
      <c r="C313" s="204"/>
      <c r="D313" s="209"/>
      <c r="E313" s="90"/>
      <c r="F313" s="204"/>
      <c r="G313" s="57"/>
      <c r="H313" s="199"/>
      <c r="I313" s="200"/>
      <c r="J313" s="201"/>
      <c r="K313" s="201"/>
      <c r="L313" s="201"/>
      <c r="M313" s="202"/>
      <c r="N313" s="203"/>
      <c r="O313" s="203"/>
      <c r="P313" s="203"/>
    </row>
    <row r="314" spans="1:16" ht="12.75" x14ac:dyDescent="0.2">
      <c r="A314" s="208"/>
      <c r="B314" s="210"/>
      <c r="C314" s="204"/>
      <c r="D314" s="209"/>
      <c r="E314" s="90"/>
      <c r="F314" s="204"/>
      <c r="G314" s="57"/>
      <c r="H314" s="199"/>
      <c r="I314" s="200"/>
      <c r="J314" s="201"/>
      <c r="K314" s="201"/>
      <c r="L314" s="201"/>
      <c r="M314" s="202"/>
      <c r="N314" s="203"/>
      <c r="O314" s="203"/>
      <c r="P314" s="203"/>
    </row>
    <row r="315" spans="1:16" ht="12.75" x14ac:dyDescent="0.2">
      <c r="A315" s="208"/>
      <c r="B315" s="210"/>
      <c r="C315" s="204"/>
      <c r="D315" s="209"/>
      <c r="E315" s="90"/>
      <c r="F315" s="204"/>
      <c r="G315" s="57"/>
      <c r="H315" s="199"/>
      <c r="I315" s="200"/>
      <c r="J315" s="201"/>
      <c r="K315" s="201"/>
      <c r="L315" s="201"/>
      <c r="M315" s="202"/>
      <c r="N315" s="203"/>
      <c r="O315" s="203"/>
      <c r="P315" s="203"/>
    </row>
    <row r="316" spans="1:16" ht="12.75" x14ac:dyDescent="0.2">
      <c r="A316" s="208"/>
      <c r="B316" s="210"/>
      <c r="C316" s="204"/>
      <c r="D316" s="209"/>
      <c r="E316" s="90"/>
      <c r="F316" s="204"/>
      <c r="G316" s="57"/>
      <c r="H316" s="199"/>
      <c r="I316" s="200"/>
      <c r="J316" s="201"/>
      <c r="K316" s="201"/>
      <c r="L316" s="201"/>
      <c r="M316" s="202"/>
      <c r="N316" s="203"/>
      <c r="O316" s="203"/>
      <c r="P316" s="203"/>
    </row>
    <row r="317" spans="1:16" ht="12.75" x14ac:dyDescent="0.2">
      <c r="A317" s="208"/>
      <c r="B317" s="210"/>
      <c r="C317" s="204"/>
      <c r="D317" s="209"/>
      <c r="E317" s="90"/>
      <c r="F317" s="204"/>
      <c r="G317" s="57"/>
      <c r="H317" s="199"/>
      <c r="I317" s="200"/>
      <c r="J317" s="201"/>
      <c r="K317" s="201"/>
      <c r="L317" s="201"/>
      <c r="M317" s="202"/>
      <c r="N317" s="203"/>
      <c r="O317" s="203"/>
      <c r="P317" s="203"/>
    </row>
    <row r="318" spans="1:16" ht="12.75" x14ac:dyDescent="0.2">
      <c r="A318" s="208"/>
      <c r="B318" s="210"/>
      <c r="C318" s="204"/>
      <c r="D318" s="209"/>
      <c r="E318" s="90"/>
      <c r="F318" s="204"/>
      <c r="G318" s="57"/>
      <c r="H318" s="199"/>
      <c r="I318" s="200"/>
      <c r="J318" s="201"/>
      <c r="K318" s="201"/>
      <c r="L318" s="201"/>
      <c r="M318" s="202"/>
      <c r="N318" s="203"/>
      <c r="O318" s="203"/>
      <c r="P318" s="203"/>
    </row>
    <row r="319" spans="1:16" ht="12.75" x14ac:dyDescent="0.2">
      <c r="A319" s="208"/>
      <c r="B319" s="210"/>
      <c r="C319" s="204"/>
      <c r="D319" s="209"/>
      <c r="E319" s="90"/>
      <c r="F319" s="204"/>
      <c r="G319" s="57"/>
      <c r="H319" s="199"/>
      <c r="I319" s="200"/>
      <c r="J319" s="201"/>
      <c r="K319" s="201"/>
      <c r="L319" s="201"/>
      <c r="M319" s="202"/>
      <c r="N319" s="203"/>
      <c r="O319" s="203"/>
      <c r="P319" s="203"/>
    </row>
    <row r="320" spans="1:16" ht="12.75" x14ac:dyDescent="0.2">
      <c r="A320" s="208"/>
      <c r="B320" s="210"/>
      <c r="C320" s="204"/>
      <c r="D320" s="209"/>
      <c r="E320" s="90"/>
      <c r="F320" s="204"/>
      <c r="G320" s="57"/>
      <c r="H320" s="199"/>
      <c r="I320" s="200"/>
      <c r="J320" s="201"/>
      <c r="K320" s="201"/>
      <c r="L320" s="201"/>
      <c r="M320" s="202"/>
      <c r="N320" s="203"/>
      <c r="O320" s="203"/>
      <c r="P320" s="203"/>
    </row>
    <row r="321" spans="1:16" ht="12.75" x14ac:dyDescent="0.2">
      <c r="A321" s="208"/>
      <c r="B321" s="210"/>
      <c r="C321" s="204"/>
      <c r="D321" s="209"/>
      <c r="E321" s="90"/>
      <c r="F321" s="204"/>
      <c r="G321" s="57"/>
      <c r="H321" s="199"/>
      <c r="I321" s="200"/>
      <c r="J321" s="201"/>
      <c r="K321" s="201"/>
      <c r="L321" s="201"/>
      <c r="M321" s="202"/>
      <c r="N321" s="203"/>
      <c r="O321" s="203"/>
      <c r="P321" s="203"/>
    </row>
    <row r="322" spans="1:16" ht="12.75" x14ac:dyDescent="0.2">
      <c r="A322" s="208"/>
      <c r="B322" s="210"/>
      <c r="C322" s="204"/>
      <c r="D322" s="209"/>
      <c r="E322" s="90"/>
      <c r="F322" s="204"/>
      <c r="G322" s="57"/>
      <c r="H322" s="199"/>
      <c r="I322" s="200"/>
      <c r="J322" s="201"/>
      <c r="K322" s="201"/>
      <c r="L322" s="201"/>
      <c r="M322" s="202"/>
      <c r="N322" s="203"/>
      <c r="O322" s="203"/>
      <c r="P322" s="203"/>
    </row>
    <row r="323" spans="1:16" ht="12.75" x14ac:dyDescent="0.2">
      <c r="A323" s="208"/>
      <c r="B323" s="210"/>
      <c r="C323" s="204"/>
      <c r="D323" s="209"/>
      <c r="E323" s="90"/>
      <c r="F323" s="204"/>
      <c r="G323" s="57"/>
      <c r="H323" s="199"/>
      <c r="I323" s="200"/>
      <c r="J323" s="201"/>
      <c r="K323" s="201"/>
      <c r="L323" s="201"/>
      <c r="M323" s="202"/>
      <c r="N323" s="203"/>
      <c r="O323" s="203"/>
      <c r="P323" s="203"/>
    </row>
    <row r="324" spans="1:16" ht="12.75" x14ac:dyDescent="0.2">
      <c r="A324" s="208"/>
      <c r="B324" s="210"/>
      <c r="C324" s="204"/>
      <c r="D324" s="209"/>
      <c r="E324" s="90"/>
      <c r="F324" s="204"/>
      <c r="G324" s="57"/>
      <c r="H324" s="199"/>
      <c r="I324" s="200"/>
      <c r="J324" s="201"/>
      <c r="K324" s="201"/>
      <c r="L324" s="201"/>
      <c r="M324" s="202"/>
      <c r="N324" s="203"/>
      <c r="O324" s="203"/>
      <c r="P324" s="203"/>
    </row>
    <row r="325" spans="1:16" ht="12.75" x14ac:dyDescent="0.2">
      <c r="A325" s="208"/>
      <c r="B325" s="210"/>
      <c r="C325" s="204"/>
      <c r="D325" s="209"/>
      <c r="E325" s="90"/>
      <c r="F325" s="204"/>
      <c r="G325" s="57"/>
      <c r="H325" s="199"/>
      <c r="I325" s="200"/>
      <c r="J325" s="201"/>
      <c r="K325" s="201"/>
      <c r="L325" s="201"/>
      <c r="M325" s="202"/>
      <c r="N325" s="203"/>
      <c r="O325" s="203"/>
      <c r="P325" s="203"/>
    </row>
    <row r="326" spans="1:16" ht="12.75" x14ac:dyDescent="0.2">
      <c r="A326" s="208"/>
      <c r="B326" s="210"/>
      <c r="C326" s="204"/>
      <c r="D326" s="209"/>
      <c r="E326" s="90"/>
      <c r="F326" s="204"/>
      <c r="G326" s="57"/>
      <c r="H326" s="199"/>
      <c r="I326" s="200"/>
      <c r="J326" s="201"/>
      <c r="K326" s="201"/>
      <c r="L326" s="201"/>
      <c r="M326" s="202"/>
      <c r="N326" s="203"/>
      <c r="O326" s="203"/>
      <c r="P326" s="203"/>
    </row>
    <row r="327" spans="1:16" ht="12.75" x14ac:dyDescent="0.2">
      <c r="A327" s="208"/>
      <c r="B327" s="210"/>
      <c r="C327" s="204"/>
      <c r="D327" s="209"/>
      <c r="E327" s="90"/>
      <c r="F327" s="204"/>
      <c r="G327" s="57"/>
      <c r="H327" s="199"/>
      <c r="I327" s="200"/>
      <c r="J327" s="201"/>
      <c r="K327" s="201"/>
      <c r="L327" s="201"/>
      <c r="M327" s="202"/>
      <c r="N327" s="203"/>
      <c r="O327" s="203"/>
      <c r="P327" s="203"/>
    </row>
    <row r="328" spans="1:16" ht="12.75" x14ac:dyDescent="0.2">
      <c r="A328" s="208"/>
      <c r="B328" s="210"/>
      <c r="C328" s="204"/>
      <c r="D328" s="209"/>
      <c r="E328" s="90"/>
      <c r="F328" s="204"/>
      <c r="G328" s="57"/>
      <c r="H328" s="199"/>
      <c r="I328" s="200"/>
      <c r="J328" s="201"/>
      <c r="K328" s="201"/>
      <c r="L328" s="201"/>
      <c r="M328" s="202"/>
      <c r="N328" s="203"/>
      <c r="O328" s="203"/>
      <c r="P328" s="203"/>
    </row>
    <row r="329" spans="1:16" ht="12.75" x14ac:dyDescent="0.2">
      <c r="A329" s="208"/>
      <c r="B329" s="210"/>
      <c r="C329" s="204"/>
      <c r="D329" s="209"/>
      <c r="E329" s="90"/>
      <c r="F329" s="204"/>
      <c r="G329" s="57"/>
      <c r="H329" s="199"/>
      <c r="I329" s="200"/>
      <c r="J329" s="201"/>
      <c r="K329" s="201"/>
      <c r="L329" s="201"/>
      <c r="M329" s="202"/>
      <c r="N329" s="203"/>
      <c r="O329" s="203"/>
      <c r="P329" s="203"/>
    </row>
    <row r="330" spans="1:16" ht="12.75" x14ac:dyDescent="0.2">
      <c r="A330" s="208"/>
      <c r="B330" s="210"/>
      <c r="C330" s="204"/>
      <c r="D330" s="209"/>
      <c r="E330" s="90"/>
      <c r="F330" s="204"/>
      <c r="G330" s="57"/>
      <c r="H330" s="199"/>
      <c r="I330" s="200"/>
      <c r="J330" s="201"/>
      <c r="K330" s="201"/>
      <c r="L330" s="201"/>
      <c r="M330" s="202"/>
      <c r="N330" s="203"/>
      <c r="O330" s="203"/>
      <c r="P330" s="203"/>
    </row>
    <row r="331" spans="1:16" ht="12.75" x14ac:dyDescent="0.2">
      <c r="A331" s="208"/>
      <c r="B331" s="210"/>
      <c r="C331" s="204"/>
      <c r="D331" s="209"/>
      <c r="E331" s="90"/>
      <c r="F331" s="204"/>
      <c r="G331" s="57"/>
      <c r="H331" s="199"/>
      <c r="I331" s="200"/>
      <c r="J331" s="201"/>
      <c r="K331" s="201"/>
      <c r="L331" s="201"/>
      <c r="M331" s="202"/>
      <c r="N331" s="203"/>
      <c r="O331" s="203"/>
      <c r="P331" s="203"/>
    </row>
    <row r="332" spans="1:16" ht="12.75" x14ac:dyDescent="0.2">
      <c r="A332" s="208"/>
      <c r="B332" s="210"/>
      <c r="C332" s="204"/>
      <c r="D332" s="209"/>
      <c r="E332" s="90"/>
      <c r="F332" s="204"/>
      <c r="G332" s="57"/>
      <c r="H332" s="199"/>
      <c r="I332" s="200"/>
      <c r="J332" s="201"/>
      <c r="K332" s="201"/>
      <c r="L332" s="201"/>
      <c r="M332" s="202"/>
      <c r="N332" s="203"/>
      <c r="O332" s="203"/>
      <c r="P332" s="203"/>
    </row>
    <row r="333" spans="1:16" ht="12.75" x14ac:dyDescent="0.2">
      <c r="A333" s="208"/>
      <c r="B333" s="210"/>
      <c r="C333" s="204"/>
      <c r="D333" s="209"/>
      <c r="E333" s="90"/>
      <c r="F333" s="204"/>
      <c r="G333" s="57"/>
      <c r="H333" s="199"/>
      <c r="I333" s="200"/>
      <c r="J333" s="201"/>
      <c r="K333" s="201"/>
      <c r="L333" s="201"/>
      <c r="M333" s="202"/>
      <c r="N333" s="203"/>
      <c r="O333" s="203"/>
      <c r="P333" s="203"/>
    </row>
    <row r="334" spans="1:16" ht="12.75" x14ac:dyDescent="0.2">
      <c r="A334" s="208"/>
      <c r="B334" s="210"/>
      <c r="C334" s="204"/>
      <c r="D334" s="209"/>
      <c r="E334" s="90"/>
      <c r="F334" s="204"/>
      <c r="G334" s="57"/>
      <c r="H334" s="199"/>
      <c r="I334" s="200"/>
      <c r="J334" s="201"/>
      <c r="K334" s="201"/>
      <c r="L334" s="201"/>
      <c r="M334" s="202"/>
      <c r="N334" s="203"/>
      <c r="O334" s="203"/>
      <c r="P334" s="203"/>
    </row>
    <row r="335" spans="1:16" ht="12.75" x14ac:dyDescent="0.2">
      <c r="A335" s="208"/>
      <c r="B335" s="210"/>
      <c r="C335" s="204"/>
      <c r="D335" s="209"/>
      <c r="E335" s="90"/>
      <c r="F335" s="204"/>
      <c r="G335" s="57"/>
      <c r="H335" s="199"/>
      <c r="I335" s="200"/>
      <c r="J335" s="201"/>
      <c r="K335" s="201"/>
      <c r="L335" s="201"/>
      <c r="M335" s="202"/>
      <c r="N335" s="203"/>
      <c r="O335" s="203"/>
      <c r="P335" s="203"/>
    </row>
    <row r="336" spans="1:16" ht="12.75" x14ac:dyDescent="0.2">
      <c r="A336" s="208"/>
      <c r="B336" s="210"/>
      <c r="C336" s="204"/>
      <c r="D336" s="209"/>
      <c r="E336" s="90"/>
      <c r="F336" s="204"/>
      <c r="G336" s="57"/>
      <c r="H336" s="199"/>
      <c r="I336" s="200"/>
      <c r="J336" s="201"/>
      <c r="K336" s="201"/>
      <c r="L336" s="201"/>
      <c r="M336" s="202"/>
      <c r="N336" s="203"/>
      <c r="O336" s="203"/>
      <c r="P336" s="203"/>
    </row>
    <row r="337" spans="1:16" ht="12.75" x14ac:dyDescent="0.2">
      <c r="A337" s="208"/>
      <c r="B337" s="210"/>
      <c r="C337" s="204"/>
      <c r="D337" s="209"/>
      <c r="E337" s="90"/>
      <c r="F337" s="204"/>
      <c r="G337" s="57"/>
      <c r="H337" s="199"/>
      <c r="I337" s="200"/>
      <c r="J337" s="201"/>
      <c r="K337" s="201"/>
      <c r="L337" s="201"/>
      <c r="M337" s="202"/>
      <c r="N337" s="203"/>
      <c r="O337" s="203"/>
      <c r="P337" s="203"/>
    </row>
    <row r="338" spans="1:16" ht="12.75" x14ac:dyDescent="0.2">
      <c r="A338" s="208"/>
      <c r="B338" s="210"/>
      <c r="C338" s="204"/>
      <c r="D338" s="209"/>
      <c r="E338" s="90"/>
      <c r="F338" s="204"/>
      <c r="G338" s="57"/>
      <c r="H338" s="199"/>
      <c r="I338" s="200"/>
      <c r="J338" s="201"/>
      <c r="K338" s="201"/>
      <c r="L338" s="201"/>
      <c r="M338" s="202"/>
      <c r="N338" s="203"/>
      <c r="O338" s="203"/>
      <c r="P338" s="203"/>
    </row>
    <row r="339" spans="1:16" ht="12.75" x14ac:dyDescent="0.2">
      <c r="A339" s="208"/>
      <c r="B339" s="210"/>
      <c r="C339" s="204"/>
      <c r="D339" s="209"/>
      <c r="E339" s="90"/>
      <c r="F339" s="204"/>
      <c r="G339" s="57"/>
      <c r="H339" s="199"/>
      <c r="I339" s="200"/>
      <c r="J339" s="201"/>
      <c r="K339" s="201"/>
      <c r="L339" s="201"/>
      <c r="M339" s="202"/>
      <c r="N339" s="203"/>
      <c r="O339" s="203"/>
      <c r="P339" s="203"/>
    </row>
    <row r="340" spans="1:16" ht="12.75" x14ac:dyDescent="0.2">
      <c r="A340" s="208"/>
      <c r="B340" s="210"/>
      <c r="C340" s="204"/>
      <c r="D340" s="209"/>
      <c r="E340" s="90"/>
      <c r="F340" s="204"/>
      <c r="G340" s="57"/>
      <c r="H340" s="199"/>
      <c r="I340" s="200"/>
      <c r="J340" s="201"/>
      <c r="K340" s="201"/>
      <c r="L340" s="201"/>
      <c r="M340" s="202"/>
      <c r="N340" s="203"/>
      <c r="O340" s="203"/>
      <c r="P340" s="203"/>
    </row>
    <row r="341" spans="1:16" ht="12.75" x14ac:dyDescent="0.2">
      <c r="A341" s="208"/>
      <c r="B341" s="210"/>
      <c r="C341" s="204"/>
      <c r="D341" s="209"/>
      <c r="E341" s="90"/>
      <c r="F341" s="204"/>
      <c r="G341" s="57"/>
      <c r="H341" s="199"/>
      <c r="I341" s="200"/>
      <c r="J341" s="201"/>
      <c r="K341" s="201"/>
      <c r="L341" s="201"/>
      <c r="M341" s="202"/>
      <c r="N341" s="203"/>
      <c r="O341" s="203"/>
      <c r="P341" s="203"/>
    </row>
    <row r="342" spans="1:16" ht="12.75" x14ac:dyDescent="0.2">
      <c r="A342" s="208"/>
      <c r="B342" s="210"/>
      <c r="C342" s="204"/>
      <c r="D342" s="209"/>
      <c r="E342" s="90"/>
      <c r="F342" s="204"/>
      <c r="G342" s="57"/>
      <c r="H342" s="199"/>
      <c r="I342" s="200"/>
      <c r="J342" s="201"/>
      <c r="K342" s="201"/>
      <c r="L342" s="201"/>
      <c r="M342" s="202"/>
      <c r="N342" s="203"/>
      <c r="O342" s="203"/>
      <c r="P342" s="203"/>
    </row>
    <row r="343" spans="1:16" ht="12.75" x14ac:dyDescent="0.2">
      <c r="A343" s="208"/>
      <c r="B343" s="210"/>
      <c r="C343" s="204"/>
      <c r="D343" s="209"/>
      <c r="E343" s="90"/>
      <c r="F343" s="204"/>
      <c r="G343" s="57"/>
      <c r="H343" s="199"/>
      <c r="I343" s="200"/>
      <c r="J343" s="201"/>
      <c r="K343" s="201"/>
      <c r="L343" s="201"/>
      <c r="M343" s="202"/>
      <c r="N343" s="203"/>
      <c r="O343" s="203"/>
      <c r="P343" s="203"/>
    </row>
    <row r="344" spans="1:16" ht="12.75" x14ac:dyDescent="0.2">
      <c r="A344" s="208"/>
      <c r="B344" s="210"/>
      <c r="C344" s="204"/>
      <c r="D344" s="209"/>
      <c r="E344" s="90"/>
      <c r="F344" s="204"/>
      <c r="G344" s="57"/>
      <c r="H344" s="199"/>
      <c r="I344" s="200"/>
      <c r="J344" s="201"/>
      <c r="K344" s="201"/>
      <c r="L344" s="201"/>
      <c r="M344" s="202"/>
      <c r="N344" s="203"/>
      <c r="O344" s="203"/>
      <c r="P344" s="203"/>
    </row>
    <row r="345" spans="1:16" ht="12.75" x14ac:dyDescent="0.2">
      <c r="A345" s="208"/>
      <c r="B345" s="210"/>
      <c r="C345" s="204"/>
      <c r="D345" s="209"/>
      <c r="E345" s="90"/>
      <c r="F345" s="204"/>
      <c r="G345" s="57"/>
      <c r="H345" s="199"/>
      <c r="I345" s="200"/>
      <c r="J345" s="201"/>
      <c r="K345" s="201"/>
      <c r="L345" s="201"/>
      <c r="M345" s="202"/>
      <c r="N345" s="203"/>
      <c r="O345" s="203"/>
      <c r="P345" s="203"/>
    </row>
    <row r="346" spans="1:16" ht="12.75" x14ac:dyDescent="0.2">
      <c r="A346" s="208"/>
      <c r="B346" s="210"/>
      <c r="C346" s="204"/>
      <c r="D346" s="209"/>
      <c r="E346" s="90"/>
      <c r="F346" s="204"/>
      <c r="G346" s="57"/>
      <c r="H346" s="199"/>
      <c r="I346" s="200"/>
      <c r="J346" s="201"/>
      <c r="K346" s="201"/>
      <c r="L346" s="201"/>
      <c r="M346" s="202"/>
      <c r="N346" s="203"/>
      <c r="O346" s="203"/>
      <c r="P346" s="203"/>
    </row>
    <row r="347" spans="1:16" ht="12.75" x14ac:dyDescent="0.2">
      <c r="A347" s="208"/>
      <c r="B347" s="210"/>
      <c r="C347" s="204"/>
      <c r="D347" s="209"/>
      <c r="E347" s="90"/>
      <c r="F347" s="204"/>
      <c r="G347" s="57"/>
      <c r="H347" s="199"/>
      <c r="I347" s="200"/>
      <c r="J347" s="201"/>
      <c r="K347" s="201"/>
      <c r="L347" s="201"/>
      <c r="M347" s="202"/>
      <c r="N347" s="203"/>
      <c r="O347" s="203"/>
      <c r="P347" s="203"/>
    </row>
    <row r="348" spans="1:16" ht="12.75" x14ac:dyDescent="0.2">
      <c r="A348" s="208"/>
      <c r="B348" s="210"/>
      <c r="C348" s="204"/>
      <c r="D348" s="209"/>
      <c r="E348" s="90"/>
      <c r="F348" s="204"/>
      <c r="G348" s="57"/>
      <c r="H348" s="199"/>
      <c r="I348" s="200"/>
      <c r="J348" s="201"/>
      <c r="K348" s="201"/>
      <c r="L348" s="201"/>
      <c r="M348" s="202"/>
      <c r="N348" s="203"/>
      <c r="O348" s="203"/>
      <c r="P348" s="203"/>
    </row>
    <row r="349" spans="1:16" ht="12.75" x14ac:dyDescent="0.2">
      <c r="A349" s="208"/>
      <c r="B349" s="210"/>
      <c r="C349" s="204"/>
      <c r="D349" s="209"/>
      <c r="E349" s="90"/>
      <c r="F349" s="204"/>
      <c r="G349" s="57"/>
      <c r="H349" s="199"/>
      <c r="I349" s="200"/>
      <c r="J349" s="201"/>
      <c r="K349" s="201"/>
      <c r="L349" s="201"/>
      <c r="M349" s="202"/>
      <c r="N349" s="203"/>
      <c r="O349" s="203"/>
      <c r="P349" s="203"/>
    </row>
    <row r="350" spans="1:16" ht="12.75" x14ac:dyDescent="0.2">
      <c r="A350" s="208"/>
      <c r="B350" s="210"/>
      <c r="C350" s="204"/>
      <c r="D350" s="209"/>
      <c r="E350" s="90"/>
      <c r="F350" s="204"/>
      <c r="G350" s="57"/>
      <c r="H350" s="199"/>
      <c r="I350" s="200"/>
      <c r="J350" s="201"/>
      <c r="K350" s="201"/>
      <c r="L350" s="201"/>
      <c r="M350" s="202"/>
      <c r="N350" s="203"/>
      <c r="O350" s="203"/>
      <c r="P350" s="203"/>
    </row>
  </sheetData>
  <autoFilter ref="A10:P350" xr:uid="{00000000-0009-0000-0000-000002000000}"/>
  <mergeCells count="10">
    <mergeCell ref="A4:F4"/>
    <mergeCell ref="D5:F5"/>
    <mergeCell ref="C1:D1"/>
    <mergeCell ref="A2:P2"/>
    <mergeCell ref="F1:P1"/>
    <mergeCell ref="D6:F6"/>
    <mergeCell ref="D7:F7"/>
    <mergeCell ref="A5:C5"/>
    <mergeCell ref="A6:C6"/>
    <mergeCell ref="A7:C7"/>
  </mergeCells>
  <hyperlinks>
    <hyperlink ref="A1" location="Overview!A1" display="Back to Overview" xr:uid="{00000000-0004-0000-0200-000000000000}"/>
  </hyperlinks>
  <pageMargins left="0.39370078740157483" right="0.39370078740157483" top="0.51181102362204722" bottom="0.74803149606299213" header="0.27559055118110237" footer="0.27559055118110237"/>
  <pageSetup paperSize="9" scale="53" fitToHeight="0" orientation="landscape" r:id="rId1"/>
  <headerFooter scaleWithDoc="0">
    <oddHeader>&amp;LAnnex 2 - Schedule of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339"/>
  <sheetViews>
    <sheetView zoomScale="90" zoomScaleNormal="90" zoomScaleSheetLayoutView="100" workbookViewId="0">
      <selection sqref="A1:H1"/>
    </sheetView>
  </sheetViews>
  <sheetFormatPr defaultColWidth="9.140625" defaultRowHeight="12.75" x14ac:dyDescent="0.2"/>
  <cols>
    <col min="1" max="2" width="14" style="51" bestFit="1" customWidth="1"/>
    <col min="3" max="3" width="18.140625" style="58" bestFit="1" customWidth="1"/>
    <col min="4" max="4" width="36.42578125" style="58" bestFit="1" customWidth="1"/>
    <col min="5" max="5" width="14.5703125" style="59" customWidth="1"/>
    <col min="6" max="7" width="14.5703125" style="60" customWidth="1"/>
    <col min="8" max="8" width="14.5703125" style="51" customWidth="1"/>
    <col min="9" max="9" width="15.5703125" style="51" customWidth="1"/>
    <col min="10" max="13" width="9.140625" style="51"/>
    <col min="14" max="14" width="9.42578125" style="51" bestFit="1" customWidth="1"/>
    <col min="15" max="16384" width="9.140625" style="51"/>
  </cols>
  <sheetData>
    <row r="1" spans="1:14" ht="66.75" customHeight="1" x14ac:dyDescent="0.2">
      <c r="A1" s="248" t="s">
        <v>111</v>
      </c>
      <c r="B1" s="248"/>
      <c r="C1" s="248"/>
      <c r="D1" s="248"/>
      <c r="E1" s="248"/>
      <c r="F1" s="248"/>
      <c r="G1" s="248"/>
      <c r="H1" s="248"/>
    </row>
    <row r="2" spans="1:14" s="52" customFormat="1" ht="18" x14ac:dyDescent="0.2">
      <c r="A2" s="245" t="str">
        <f>Overview!B4&amp; " - Effective from "&amp;Overview!D4&amp;" - "&amp;Overview!E4&amp;" Designated EHV import charges"</f>
        <v>Aidien Limited - GSP_B - Effective from 1 April 2026 - Final Designated EHV import charges</v>
      </c>
      <c r="B2" s="246"/>
      <c r="C2" s="246"/>
      <c r="D2" s="246"/>
      <c r="E2" s="246"/>
      <c r="F2" s="246"/>
      <c r="G2" s="246"/>
      <c r="H2" s="247"/>
    </row>
    <row r="3" spans="1:14" s="79" customFormat="1" ht="18" x14ac:dyDescent="0.2">
      <c r="A3" s="83"/>
      <c r="B3" s="83"/>
      <c r="C3" s="83"/>
      <c r="D3" s="84"/>
      <c r="E3" s="85"/>
      <c r="F3" s="85"/>
      <c r="G3" s="86"/>
      <c r="H3" s="86"/>
      <c r="I3" s="78"/>
      <c r="J3" s="78"/>
      <c r="K3" s="78"/>
      <c r="L3" s="78"/>
      <c r="M3" s="78"/>
      <c r="N3" s="78"/>
    </row>
    <row r="4" spans="1:14" ht="60.75" customHeight="1" x14ac:dyDescent="0.2">
      <c r="A4" s="53" t="s">
        <v>95</v>
      </c>
      <c r="B4" s="54" t="s">
        <v>770</v>
      </c>
      <c r="C4" s="53" t="s">
        <v>64</v>
      </c>
      <c r="D4" s="55" t="s">
        <v>60</v>
      </c>
      <c r="E4" s="121" t="str">
        <f>'Annex 2 Designated EHV charges'!I10</f>
        <v>Import
Super Red
unit charge
(p/kWh)</v>
      </c>
      <c r="F4" s="121" t="str">
        <f>'Annex 2 Designated EHV charges'!J10</f>
        <v>Import
fixed charge
(p/day)</v>
      </c>
      <c r="G4" s="121" t="str">
        <f>'Annex 2 Designated EHV charges'!K10</f>
        <v>Import
capacity charge
(p/kVA/day)</v>
      </c>
      <c r="H4" s="121" t="str">
        <f>'Annex 2 Designated EHV charges'!L10</f>
        <v>Import
exceeded capacity charge
(p/kVA/day)</v>
      </c>
    </row>
    <row r="5" spans="1:14" x14ac:dyDescent="0.2">
      <c r="A5" s="91"/>
      <c r="B5" s="91"/>
      <c r="C5" s="92"/>
      <c r="D5" s="91"/>
      <c r="E5" s="94"/>
      <c r="F5" s="212"/>
      <c r="G5" s="212"/>
      <c r="H5" s="212"/>
    </row>
    <row r="6" spans="1:14" x14ac:dyDescent="0.2">
      <c r="A6" s="91"/>
      <c r="B6" s="91"/>
      <c r="C6" s="92"/>
      <c r="D6" s="91"/>
      <c r="E6" s="94"/>
      <c r="F6" s="212"/>
      <c r="G6" s="212"/>
      <c r="H6" s="212"/>
    </row>
    <row r="7" spans="1:14" x14ac:dyDescent="0.2">
      <c r="A7" s="91"/>
      <c r="B7" s="91"/>
      <c r="C7" s="92"/>
      <c r="D7" s="91"/>
      <c r="E7" s="94"/>
      <c r="F7" s="212"/>
      <c r="G7" s="212"/>
      <c r="H7" s="212"/>
    </row>
    <row r="8" spans="1:14" x14ac:dyDescent="0.2">
      <c r="A8" s="91"/>
      <c r="B8" s="91"/>
      <c r="C8" s="92"/>
      <c r="D8" s="91"/>
      <c r="E8" s="94"/>
      <c r="F8" s="212"/>
      <c r="G8" s="212"/>
      <c r="H8" s="212"/>
    </row>
    <row r="9" spans="1:14" x14ac:dyDescent="0.2">
      <c r="A9" s="91"/>
      <c r="B9" s="91"/>
      <c r="C9" s="92"/>
      <c r="D9" s="91"/>
      <c r="E9" s="94"/>
      <c r="F9" s="212"/>
      <c r="G9" s="212"/>
      <c r="H9" s="212"/>
    </row>
    <row r="10" spans="1:14" x14ac:dyDescent="0.2">
      <c r="A10" s="91"/>
      <c r="B10" s="91"/>
      <c r="C10" s="92"/>
      <c r="D10" s="91"/>
      <c r="E10" s="94"/>
      <c r="F10" s="212"/>
      <c r="G10" s="212"/>
      <c r="H10" s="212"/>
    </row>
    <row r="11" spans="1:14" x14ac:dyDescent="0.2">
      <c r="A11" s="91"/>
      <c r="B11" s="91"/>
      <c r="C11" s="92"/>
      <c r="D11" s="91"/>
      <c r="E11" s="94"/>
      <c r="F11" s="212"/>
      <c r="G11" s="212"/>
      <c r="H11" s="212"/>
    </row>
    <row r="12" spans="1:14" x14ac:dyDescent="0.2">
      <c r="A12" s="91"/>
      <c r="B12" s="91"/>
      <c r="C12" s="92"/>
      <c r="D12" s="91"/>
      <c r="E12" s="94"/>
      <c r="F12" s="212"/>
      <c r="G12" s="212"/>
      <c r="H12" s="212"/>
    </row>
    <row r="13" spans="1:14" x14ac:dyDescent="0.2">
      <c r="A13" s="91"/>
      <c r="B13" s="91"/>
      <c r="C13" s="92"/>
      <c r="D13" s="91"/>
      <c r="E13" s="94"/>
      <c r="F13" s="212"/>
      <c r="G13" s="212"/>
      <c r="H13" s="212"/>
    </row>
    <row r="14" spans="1:14" x14ac:dyDescent="0.2">
      <c r="A14" s="91"/>
      <c r="B14" s="91"/>
      <c r="C14" s="92"/>
      <c r="D14" s="91"/>
      <c r="E14" s="94"/>
      <c r="F14" s="212"/>
      <c r="G14" s="212"/>
      <c r="H14" s="212"/>
    </row>
    <row r="15" spans="1:14" x14ac:dyDescent="0.2">
      <c r="A15" s="91"/>
      <c r="B15" s="91"/>
      <c r="C15" s="92"/>
      <c r="D15" s="91"/>
      <c r="E15" s="94"/>
      <c r="F15" s="212"/>
      <c r="G15" s="212"/>
      <c r="H15" s="212"/>
    </row>
    <row r="16" spans="1:14" x14ac:dyDescent="0.2">
      <c r="A16" s="91"/>
      <c r="B16" s="91"/>
      <c r="C16" s="92"/>
      <c r="D16" s="91"/>
      <c r="E16" s="94"/>
      <c r="F16" s="212"/>
      <c r="G16" s="212"/>
      <c r="H16" s="212"/>
    </row>
    <row r="17" spans="1:8" x14ac:dyDescent="0.2">
      <c r="A17" s="91"/>
      <c r="B17" s="91"/>
      <c r="C17" s="92"/>
      <c r="D17" s="91"/>
      <c r="E17" s="94"/>
      <c r="F17" s="212"/>
      <c r="G17" s="212"/>
      <c r="H17" s="212"/>
    </row>
    <row r="18" spans="1:8" x14ac:dyDescent="0.2">
      <c r="A18" s="91"/>
      <c r="B18" s="91"/>
      <c r="C18" s="92"/>
      <c r="D18" s="91"/>
      <c r="E18" s="94"/>
      <c r="F18" s="212"/>
      <c r="G18" s="212"/>
      <c r="H18" s="212"/>
    </row>
    <row r="19" spans="1:8" x14ac:dyDescent="0.2">
      <c r="A19" s="91"/>
      <c r="B19" s="91"/>
      <c r="C19" s="92"/>
      <c r="D19" s="91"/>
      <c r="E19" s="94"/>
      <c r="F19" s="212"/>
      <c r="G19" s="212"/>
      <c r="H19" s="212"/>
    </row>
    <row r="20" spans="1:8" x14ac:dyDescent="0.2">
      <c r="A20" s="91"/>
      <c r="B20" s="91"/>
      <c r="C20" s="92"/>
      <c r="D20" s="91"/>
      <c r="E20" s="94"/>
      <c r="F20" s="212"/>
      <c r="G20" s="212"/>
      <c r="H20" s="212"/>
    </row>
    <row r="21" spans="1:8" x14ac:dyDescent="0.2">
      <c r="A21" s="91"/>
      <c r="B21" s="91"/>
      <c r="C21" s="92"/>
      <c r="D21" s="91"/>
      <c r="E21" s="94"/>
      <c r="F21" s="212"/>
      <c r="G21" s="212"/>
      <c r="H21" s="212"/>
    </row>
    <row r="22" spans="1:8" x14ac:dyDescent="0.2">
      <c r="A22" s="91"/>
      <c r="B22" s="91"/>
      <c r="C22" s="92"/>
      <c r="D22" s="91"/>
      <c r="E22" s="94"/>
      <c r="F22" s="212"/>
      <c r="G22" s="212"/>
      <c r="H22" s="212"/>
    </row>
    <row r="23" spans="1:8" x14ac:dyDescent="0.2">
      <c r="A23" s="91"/>
      <c r="B23" s="91"/>
      <c r="C23" s="92"/>
      <c r="D23" s="91"/>
      <c r="E23" s="94"/>
      <c r="F23" s="212"/>
      <c r="G23" s="212"/>
      <c r="H23" s="212"/>
    </row>
    <row r="24" spans="1:8" x14ac:dyDescent="0.2">
      <c r="A24" s="91"/>
      <c r="B24" s="91"/>
      <c r="C24" s="92"/>
      <c r="D24" s="91"/>
      <c r="E24" s="94"/>
      <c r="F24" s="212"/>
      <c r="G24" s="212"/>
      <c r="H24" s="212"/>
    </row>
    <row r="25" spans="1:8" x14ac:dyDescent="0.2">
      <c r="A25" s="91"/>
      <c r="B25" s="91"/>
      <c r="C25" s="92"/>
      <c r="D25" s="91"/>
      <c r="E25" s="94"/>
      <c r="F25" s="212"/>
      <c r="G25" s="212"/>
      <c r="H25" s="212"/>
    </row>
    <row r="26" spans="1:8" x14ac:dyDescent="0.2">
      <c r="A26" s="91"/>
      <c r="B26" s="91"/>
      <c r="C26" s="92"/>
      <c r="D26" s="91"/>
      <c r="E26" s="94"/>
      <c r="F26" s="212"/>
      <c r="G26" s="212"/>
      <c r="H26" s="212"/>
    </row>
    <row r="27" spans="1:8" x14ac:dyDescent="0.2">
      <c r="A27" s="91"/>
      <c r="B27" s="91"/>
      <c r="C27" s="92"/>
      <c r="D27" s="91"/>
      <c r="E27" s="94"/>
      <c r="F27" s="212"/>
      <c r="G27" s="212"/>
      <c r="H27" s="212"/>
    </row>
    <row r="28" spans="1:8" x14ac:dyDescent="0.2">
      <c r="A28" s="91"/>
      <c r="B28" s="91"/>
      <c r="C28" s="92"/>
      <c r="D28" s="91"/>
      <c r="E28" s="94"/>
      <c r="F28" s="212"/>
      <c r="G28" s="212"/>
      <c r="H28" s="212"/>
    </row>
    <row r="29" spans="1:8" x14ac:dyDescent="0.2">
      <c r="A29" s="91"/>
      <c r="B29" s="91"/>
      <c r="C29" s="92"/>
      <c r="D29" s="91"/>
      <c r="E29" s="94"/>
      <c r="F29" s="212"/>
      <c r="G29" s="212"/>
      <c r="H29" s="212"/>
    </row>
    <row r="30" spans="1:8" x14ac:dyDescent="0.2">
      <c r="A30" s="91"/>
      <c r="B30" s="91"/>
      <c r="C30" s="92"/>
      <c r="D30" s="91"/>
      <c r="E30" s="94"/>
      <c r="F30" s="212"/>
      <c r="G30" s="212"/>
      <c r="H30" s="212"/>
    </row>
    <row r="31" spans="1:8" x14ac:dyDescent="0.2">
      <c r="A31" s="91"/>
      <c r="B31" s="91"/>
      <c r="C31" s="92"/>
      <c r="D31" s="91"/>
      <c r="E31" s="94"/>
      <c r="F31" s="212"/>
      <c r="G31" s="212"/>
      <c r="H31" s="212"/>
    </row>
    <row r="32" spans="1:8" x14ac:dyDescent="0.2">
      <c r="A32" s="91"/>
      <c r="B32" s="91"/>
      <c r="C32" s="92"/>
      <c r="D32" s="91"/>
      <c r="E32" s="94"/>
      <c r="F32" s="212"/>
      <c r="G32" s="212"/>
      <c r="H32" s="212"/>
    </row>
    <row r="33" spans="1:8" x14ac:dyDescent="0.2">
      <c r="A33" s="91"/>
      <c r="B33" s="91"/>
      <c r="C33" s="92"/>
      <c r="D33" s="91"/>
      <c r="E33" s="94"/>
      <c r="F33" s="212"/>
      <c r="G33" s="212"/>
      <c r="H33" s="212"/>
    </row>
    <row r="34" spans="1:8" x14ac:dyDescent="0.2">
      <c r="A34" s="91"/>
      <c r="B34" s="91"/>
      <c r="C34" s="92"/>
      <c r="D34" s="91"/>
      <c r="E34" s="94"/>
      <c r="F34" s="212"/>
      <c r="G34" s="212"/>
      <c r="H34" s="212"/>
    </row>
    <row r="35" spans="1:8" x14ac:dyDescent="0.2">
      <c r="A35" s="91"/>
      <c r="B35" s="91"/>
      <c r="C35" s="92"/>
      <c r="D35" s="91"/>
      <c r="E35" s="94"/>
      <c r="F35" s="212"/>
      <c r="G35" s="212"/>
      <c r="H35" s="212"/>
    </row>
    <row r="36" spans="1:8" x14ac:dyDescent="0.2">
      <c r="A36" s="91"/>
      <c r="B36" s="91"/>
      <c r="C36" s="92"/>
      <c r="D36" s="91"/>
      <c r="E36" s="94"/>
      <c r="F36" s="212"/>
      <c r="G36" s="212"/>
      <c r="H36" s="212"/>
    </row>
    <row r="37" spans="1:8" x14ac:dyDescent="0.2">
      <c r="A37" s="91"/>
      <c r="B37" s="91"/>
      <c r="C37" s="92"/>
      <c r="D37" s="91"/>
      <c r="E37" s="94"/>
      <c r="F37" s="212"/>
      <c r="G37" s="212"/>
      <c r="H37" s="212"/>
    </row>
    <row r="38" spans="1:8" x14ac:dyDescent="0.2">
      <c r="A38" s="91"/>
      <c r="B38" s="91"/>
      <c r="C38" s="92"/>
      <c r="D38" s="91"/>
      <c r="E38" s="94"/>
      <c r="F38" s="212"/>
      <c r="G38" s="212"/>
      <c r="H38" s="212"/>
    </row>
    <row r="39" spans="1:8" x14ac:dyDescent="0.2">
      <c r="A39" s="91"/>
      <c r="B39" s="91"/>
      <c r="C39" s="92"/>
      <c r="D39" s="91"/>
      <c r="E39" s="94"/>
      <c r="F39" s="212"/>
      <c r="G39" s="212"/>
      <c r="H39" s="212"/>
    </row>
    <row r="40" spans="1:8" x14ac:dyDescent="0.2">
      <c r="A40" s="91"/>
      <c r="B40" s="91"/>
      <c r="C40" s="92"/>
      <c r="D40" s="91"/>
      <c r="E40" s="94"/>
      <c r="F40" s="212"/>
      <c r="G40" s="212"/>
      <c r="H40" s="212"/>
    </row>
    <row r="41" spans="1:8" x14ac:dyDescent="0.2">
      <c r="A41" s="91"/>
      <c r="B41" s="91"/>
      <c r="C41" s="92"/>
      <c r="D41" s="91"/>
      <c r="E41" s="94"/>
      <c r="F41" s="212"/>
      <c r="G41" s="212"/>
      <c r="H41" s="212"/>
    </row>
    <row r="42" spans="1:8" x14ac:dyDescent="0.2">
      <c r="A42" s="91"/>
      <c r="B42" s="91"/>
      <c r="C42" s="92"/>
      <c r="D42" s="91"/>
      <c r="E42" s="94"/>
      <c r="F42" s="212"/>
      <c r="G42" s="212"/>
      <c r="H42" s="212"/>
    </row>
    <row r="43" spans="1:8" x14ac:dyDescent="0.2">
      <c r="A43" s="91"/>
      <c r="B43" s="91"/>
      <c r="C43" s="92"/>
      <c r="D43" s="91"/>
      <c r="E43" s="94"/>
      <c r="F43" s="212"/>
      <c r="G43" s="212"/>
      <c r="H43" s="212"/>
    </row>
    <row r="44" spans="1:8" x14ac:dyDescent="0.2">
      <c r="A44" s="91"/>
      <c r="B44" s="91"/>
      <c r="C44" s="92"/>
      <c r="D44" s="91"/>
      <c r="E44" s="94"/>
      <c r="F44" s="212"/>
      <c r="G44" s="212"/>
      <c r="H44" s="212"/>
    </row>
    <row r="45" spans="1:8" x14ac:dyDescent="0.2">
      <c r="A45" s="91"/>
      <c r="B45" s="91"/>
      <c r="C45" s="92"/>
      <c r="D45" s="91"/>
      <c r="E45" s="94"/>
      <c r="F45" s="212"/>
      <c r="G45" s="212"/>
      <c r="H45" s="212"/>
    </row>
    <row r="46" spans="1:8" x14ac:dyDescent="0.2">
      <c r="A46" s="91"/>
      <c r="B46" s="91"/>
      <c r="C46" s="92"/>
      <c r="D46" s="91"/>
      <c r="E46" s="94"/>
      <c r="F46" s="212"/>
      <c r="G46" s="212"/>
      <c r="H46" s="212"/>
    </row>
    <row r="47" spans="1:8" x14ac:dyDescent="0.2">
      <c r="A47" s="91"/>
      <c r="B47" s="91"/>
      <c r="C47" s="92"/>
      <c r="D47" s="91"/>
      <c r="E47" s="94"/>
      <c r="F47" s="212"/>
      <c r="G47" s="212"/>
      <c r="H47" s="212"/>
    </row>
    <row r="48" spans="1:8" x14ac:dyDescent="0.2">
      <c r="A48" s="91"/>
      <c r="B48" s="91"/>
      <c r="C48" s="92"/>
      <c r="D48" s="91"/>
      <c r="E48" s="94"/>
      <c r="F48" s="212"/>
      <c r="G48" s="212"/>
      <c r="H48" s="212"/>
    </row>
    <row r="49" spans="1:8" x14ac:dyDescent="0.2">
      <c r="A49" s="91"/>
      <c r="B49" s="91"/>
      <c r="C49" s="92"/>
      <c r="D49" s="91"/>
      <c r="E49" s="94"/>
      <c r="F49" s="212"/>
      <c r="G49" s="212"/>
      <c r="H49" s="212"/>
    </row>
    <row r="50" spans="1:8" x14ac:dyDescent="0.2">
      <c r="A50" s="91"/>
      <c r="B50" s="91"/>
      <c r="C50" s="92"/>
      <c r="D50" s="91"/>
      <c r="E50" s="94"/>
      <c r="F50" s="212"/>
      <c r="G50" s="212"/>
      <c r="H50" s="212"/>
    </row>
    <row r="51" spans="1:8" x14ac:dyDescent="0.2">
      <c r="A51" s="91"/>
      <c r="B51" s="91"/>
      <c r="C51" s="92"/>
      <c r="D51" s="91"/>
      <c r="E51" s="94"/>
      <c r="F51" s="212"/>
      <c r="G51" s="212"/>
      <c r="H51" s="212"/>
    </row>
    <row r="52" spans="1:8" x14ac:dyDescent="0.2">
      <c r="A52" s="91"/>
      <c r="B52" s="91"/>
      <c r="C52" s="92"/>
      <c r="D52" s="91"/>
      <c r="E52" s="94"/>
      <c r="F52" s="212"/>
      <c r="G52" s="212"/>
      <c r="H52" s="212"/>
    </row>
    <row r="53" spans="1:8" x14ac:dyDescent="0.2">
      <c r="A53" s="91"/>
      <c r="B53" s="91"/>
      <c r="C53" s="92"/>
      <c r="D53" s="91"/>
      <c r="E53" s="94"/>
      <c r="F53" s="212"/>
      <c r="G53" s="212"/>
      <c r="H53" s="212"/>
    </row>
    <row r="54" spans="1:8" x14ac:dyDescent="0.2">
      <c r="A54" s="91"/>
      <c r="B54" s="91"/>
      <c r="C54" s="92"/>
      <c r="D54" s="91"/>
      <c r="E54" s="94"/>
      <c r="F54" s="212"/>
      <c r="G54" s="212"/>
      <c r="H54" s="212"/>
    </row>
    <row r="55" spans="1:8" x14ac:dyDescent="0.2">
      <c r="A55" s="91"/>
      <c r="B55" s="91"/>
      <c r="C55" s="92"/>
      <c r="D55" s="91"/>
      <c r="E55" s="94"/>
      <c r="F55" s="212"/>
      <c r="G55" s="212"/>
      <c r="H55" s="212"/>
    </row>
    <row r="56" spans="1:8" x14ac:dyDescent="0.2">
      <c r="A56" s="91"/>
      <c r="B56" s="91"/>
      <c r="C56" s="92"/>
      <c r="D56" s="91"/>
      <c r="E56" s="94"/>
      <c r="F56" s="212"/>
      <c r="G56" s="212"/>
      <c r="H56" s="212"/>
    </row>
    <row r="57" spans="1:8" x14ac:dyDescent="0.2">
      <c r="A57" s="91"/>
      <c r="B57" s="91"/>
      <c r="C57" s="92"/>
      <c r="D57" s="91"/>
      <c r="E57" s="94"/>
      <c r="F57" s="212"/>
      <c r="G57" s="212"/>
      <c r="H57" s="212"/>
    </row>
    <row r="58" spans="1:8" x14ac:dyDescent="0.2">
      <c r="A58" s="91"/>
      <c r="B58" s="91"/>
      <c r="C58" s="92"/>
      <c r="D58" s="91"/>
      <c r="E58" s="94"/>
      <c r="F58" s="212"/>
      <c r="G58" s="212"/>
      <c r="H58" s="212"/>
    </row>
    <row r="59" spans="1:8" x14ac:dyDescent="0.2">
      <c r="A59" s="91"/>
      <c r="B59" s="91"/>
      <c r="C59" s="92"/>
      <c r="D59" s="91"/>
      <c r="E59" s="94"/>
      <c r="F59" s="212"/>
      <c r="G59" s="212"/>
      <c r="H59" s="212"/>
    </row>
    <row r="60" spans="1:8" x14ac:dyDescent="0.2">
      <c r="A60" s="91"/>
      <c r="B60" s="91"/>
      <c r="C60" s="92"/>
      <c r="D60" s="91"/>
      <c r="E60" s="94"/>
      <c r="F60" s="212"/>
      <c r="G60" s="212"/>
      <c r="H60" s="212"/>
    </row>
    <row r="61" spans="1:8" x14ac:dyDescent="0.2">
      <c r="A61" s="91"/>
      <c r="B61" s="91"/>
      <c r="C61" s="92"/>
      <c r="D61" s="91"/>
      <c r="E61" s="94"/>
      <c r="F61" s="212"/>
      <c r="G61" s="212"/>
      <c r="H61" s="212"/>
    </row>
    <row r="62" spans="1:8" x14ac:dyDescent="0.2">
      <c r="A62" s="91"/>
      <c r="B62" s="91"/>
      <c r="C62" s="92"/>
      <c r="D62" s="91"/>
      <c r="E62" s="94"/>
      <c r="F62" s="212"/>
      <c r="G62" s="212"/>
      <c r="H62" s="212"/>
    </row>
    <row r="63" spans="1:8" x14ac:dyDescent="0.2">
      <c r="A63" s="91"/>
      <c r="B63" s="91"/>
      <c r="C63" s="92"/>
      <c r="D63" s="91"/>
      <c r="E63" s="94"/>
      <c r="F63" s="212"/>
      <c r="G63" s="212"/>
      <c r="H63" s="212"/>
    </row>
    <row r="64" spans="1:8" x14ac:dyDescent="0.2">
      <c r="A64" s="91"/>
      <c r="B64" s="91"/>
      <c r="C64" s="92"/>
      <c r="D64" s="91"/>
      <c r="E64" s="94"/>
      <c r="F64" s="212"/>
      <c r="G64" s="212"/>
      <c r="H64" s="212"/>
    </row>
    <row r="65" spans="1:8" x14ac:dyDescent="0.2">
      <c r="A65" s="91"/>
      <c r="B65" s="91"/>
      <c r="C65" s="92"/>
      <c r="D65" s="91"/>
      <c r="E65" s="94"/>
      <c r="F65" s="212"/>
      <c r="G65" s="212"/>
      <c r="H65" s="212"/>
    </row>
    <row r="66" spans="1:8" x14ac:dyDescent="0.2">
      <c r="A66" s="91"/>
      <c r="B66" s="91"/>
      <c r="C66" s="92"/>
      <c r="D66" s="91"/>
      <c r="E66" s="94"/>
      <c r="F66" s="212"/>
      <c r="G66" s="212"/>
      <c r="H66" s="212"/>
    </row>
    <row r="67" spans="1:8" x14ac:dyDescent="0.2">
      <c r="A67" s="91"/>
      <c r="B67" s="91"/>
      <c r="C67" s="92"/>
      <c r="D67" s="91"/>
      <c r="E67" s="94"/>
      <c r="F67" s="212"/>
      <c r="G67" s="212"/>
      <c r="H67" s="212"/>
    </row>
    <row r="68" spans="1:8" x14ac:dyDescent="0.2">
      <c r="A68" s="91"/>
      <c r="B68" s="91"/>
      <c r="C68" s="92"/>
      <c r="D68" s="91"/>
      <c r="E68" s="94"/>
      <c r="F68" s="212"/>
      <c r="G68" s="212"/>
      <c r="H68" s="212"/>
    </row>
    <row r="69" spans="1:8" x14ac:dyDescent="0.2">
      <c r="A69" s="91"/>
      <c r="B69" s="91"/>
      <c r="C69" s="92"/>
      <c r="D69" s="91"/>
      <c r="E69" s="94"/>
      <c r="F69" s="212"/>
      <c r="G69" s="212"/>
      <c r="H69" s="212"/>
    </row>
    <row r="70" spans="1:8" x14ac:dyDescent="0.2">
      <c r="A70" s="91"/>
      <c r="B70" s="91"/>
      <c r="C70" s="92"/>
      <c r="D70" s="91"/>
      <c r="E70" s="94"/>
      <c r="F70" s="212"/>
      <c r="G70" s="212"/>
      <c r="H70" s="212"/>
    </row>
    <row r="71" spans="1:8" x14ac:dyDescent="0.2">
      <c r="A71" s="91"/>
      <c r="B71" s="91"/>
      <c r="C71" s="92"/>
      <c r="D71" s="91"/>
      <c r="E71" s="94"/>
      <c r="F71" s="212"/>
      <c r="G71" s="212"/>
      <c r="H71" s="212"/>
    </row>
    <row r="72" spans="1:8" x14ac:dyDescent="0.2">
      <c r="A72" s="91"/>
      <c r="B72" s="91"/>
      <c r="C72" s="92"/>
      <c r="D72" s="91"/>
      <c r="E72" s="94"/>
      <c r="F72" s="212"/>
      <c r="G72" s="212"/>
      <c r="H72" s="212"/>
    </row>
    <row r="73" spans="1:8" x14ac:dyDescent="0.2">
      <c r="A73" s="91"/>
      <c r="B73" s="91"/>
      <c r="C73" s="92"/>
      <c r="D73" s="91"/>
      <c r="E73" s="94"/>
      <c r="F73" s="212"/>
      <c r="G73" s="212"/>
      <c r="H73" s="212"/>
    </row>
    <row r="74" spans="1:8" x14ac:dyDescent="0.2">
      <c r="A74" s="91"/>
      <c r="B74" s="91"/>
      <c r="C74" s="92"/>
      <c r="D74" s="91"/>
      <c r="E74" s="94"/>
      <c r="F74" s="212"/>
      <c r="G74" s="212"/>
      <c r="H74" s="212"/>
    </row>
    <row r="75" spans="1:8" x14ac:dyDescent="0.2">
      <c r="A75" s="91"/>
      <c r="B75" s="91"/>
      <c r="C75" s="92"/>
      <c r="D75" s="91"/>
      <c r="E75" s="94"/>
      <c r="F75" s="212"/>
      <c r="G75" s="212"/>
      <c r="H75" s="212"/>
    </row>
    <row r="76" spans="1:8" x14ac:dyDescent="0.2">
      <c r="A76" s="91"/>
      <c r="B76" s="91"/>
      <c r="C76" s="92"/>
      <c r="D76" s="91"/>
      <c r="E76" s="94"/>
      <c r="F76" s="212"/>
      <c r="G76" s="212"/>
      <c r="H76" s="212"/>
    </row>
    <row r="77" spans="1:8" x14ac:dyDescent="0.2">
      <c r="A77" s="91"/>
      <c r="B77" s="91"/>
      <c r="C77" s="92"/>
      <c r="D77" s="91"/>
      <c r="E77" s="94"/>
      <c r="F77" s="212"/>
      <c r="G77" s="212"/>
      <c r="H77" s="212"/>
    </row>
    <row r="78" spans="1:8" x14ac:dyDescent="0.2">
      <c r="A78" s="91"/>
      <c r="B78" s="91"/>
      <c r="C78" s="92"/>
      <c r="D78" s="91"/>
      <c r="E78" s="94"/>
      <c r="F78" s="212"/>
      <c r="G78" s="212"/>
      <c r="H78" s="212"/>
    </row>
    <row r="79" spans="1:8" x14ac:dyDescent="0.2">
      <c r="A79" s="91"/>
      <c r="B79" s="91"/>
      <c r="C79" s="92"/>
      <c r="D79" s="91"/>
      <c r="E79" s="94"/>
      <c r="F79" s="212"/>
      <c r="G79" s="212"/>
      <c r="H79" s="212"/>
    </row>
    <row r="80" spans="1:8" x14ac:dyDescent="0.2">
      <c r="A80" s="91"/>
      <c r="B80" s="91"/>
      <c r="C80" s="92"/>
      <c r="D80" s="91"/>
      <c r="E80" s="94"/>
      <c r="F80" s="212"/>
      <c r="G80" s="212"/>
      <c r="H80" s="212"/>
    </row>
    <row r="81" spans="1:8" x14ac:dyDescent="0.2">
      <c r="A81" s="91"/>
      <c r="B81" s="91"/>
      <c r="C81" s="92"/>
      <c r="D81" s="91"/>
      <c r="E81" s="94"/>
      <c r="F81" s="212"/>
      <c r="G81" s="212"/>
      <c r="H81" s="212"/>
    </row>
    <row r="82" spans="1:8" x14ac:dyDescent="0.2">
      <c r="A82" s="91"/>
      <c r="B82" s="91"/>
      <c r="C82" s="92"/>
      <c r="D82" s="91"/>
      <c r="E82" s="94"/>
      <c r="F82" s="212"/>
      <c r="G82" s="212"/>
      <c r="H82" s="212"/>
    </row>
    <row r="83" spans="1:8" x14ac:dyDescent="0.2">
      <c r="A83" s="91"/>
      <c r="B83" s="91"/>
      <c r="C83" s="92"/>
      <c r="D83" s="91"/>
      <c r="E83" s="94"/>
      <c r="F83" s="212"/>
      <c r="G83" s="212"/>
      <c r="H83" s="212"/>
    </row>
    <row r="84" spans="1:8" x14ac:dyDescent="0.2">
      <c r="A84" s="91"/>
      <c r="B84" s="91"/>
      <c r="C84" s="92"/>
      <c r="D84" s="91"/>
      <c r="E84" s="94"/>
      <c r="F84" s="212"/>
      <c r="G84" s="212"/>
      <c r="H84" s="212"/>
    </row>
    <row r="85" spans="1:8" x14ac:dyDescent="0.2">
      <c r="A85" s="91"/>
      <c r="B85" s="91"/>
      <c r="C85" s="92"/>
      <c r="D85" s="91"/>
      <c r="E85" s="94"/>
      <c r="F85" s="212"/>
      <c r="G85" s="212"/>
      <c r="H85" s="212"/>
    </row>
    <row r="86" spans="1:8" x14ac:dyDescent="0.2">
      <c r="A86" s="91"/>
      <c r="B86" s="91"/>
      <c r="C86" s="92"/>
      <c r="D86" s="91"/>
      <c r="E86" s="94"/>
      <c r="F86" s="212"/>
      <c r="G86" s="212"/>
      <c r="H86" s="212"/>
    </row>
    <row r="87" spans="1:8" x14ac:dyDescent="0.2">
      <c r="A87" s="91"/>
      <c r="B87" s="91"/>
      <c r="C87" s="92"/>
      <c r="D87" s="91"/>
      <c r="E87" s="94"/>
      <c r="F87" s="212"/>
      <c r="G87" s="212"/>
      <c r="H87" s="212"/>
    </row>
    <row r="88" spans="1:8" x14ac:dyDescent="0.2">
      <c r="A88" s="91"/>
      <c r="B88" s="91"/>
      <c r="C88" s="92"/>
      <c r="D88" s="91"/>
      <c r="E88" s="94"/>
      <c r="F88" s="212"/>
      <c r="G88" s="212"/>
      <c r="H88" s="212"/>
    </row>
    <row r="89" spans="1:8" x14ac:dyDescent="0.2">
      <c r="A89" s="91"/>
      <c r="B89" s="91"/>
      <c r="C89" s="92"/>
      <c r="D89" s="91"/>
      <c r="E89" s="94"/>
      <c r="F89" s="212"/>
      <c r="G89" s="212"/>
      <c r="H89" s="212"/>
    </row>
    <row r="90" spans="1:8" x14ac:dyDescent="0.2">
      <c r="A90" s="91"/>
      <c r="B90" s="91"/>
      <c r="C90" s="92"/>
      <c r="D90" s="91"/>
      <c r="E90" s="94"/>
      <c r="F90" s="212"/>
      <c r="G90" s="212"/>
      <c r="H90" s="212"/>
    </row>
    <row r="91" spans="1:8" x14ac:dyDescent="0.2">
      <c r="A91" s="91"/>
      <c r="B91" s="91"/>
      <c r="C91" s="92"/>
      <c r="D91" s="91"/>
      <c r="E91" s="94"/>
      <c r="F91" s="212"/>
      <c r="G91" s="212"/>
      <c r="H91" s="212"/>
    </row>
    <row r="92" spans="1:8" x14ac:dyDescent="0.2">
      <c r="A92" s="91"/>
      <c r="B92" s="91"/>
      <c r="C92" s="92"/>
      <c r="D92" s="91"/>
      <c r="E92" s="94"/>
      <c r="F92" s="212"/>
      <c r="G92" s="212"/>
      <c r="H92" s="212"/>
    </row>
    <row r="93" spans="1:8" x14ac:dyDescent="0.2">
      <c r="A93" s="91"/>
      <c r="B93" s="91"/>
      <c r="C93" s="92"/>
      <c r="D93" s="91"/>
      <c r="E93" s="94"/>
      <c r="F93" s="212"/>
      <c r="G93" s="212"/>
      <c r="H93" s="212"/>
    </row>
    <row r="94" spans="1:8" x14ac:dyDescent="0.2">
      <c r="A94" s="91"/>
      <c r="B94" s="91"/>
      <c r="C94" s="92"/>
      <c r="D94" s="91"/>
      <c r="E94" s="94"/>
      <c r="F94" s="212"/>
      <c r="G94" s="212"/>
      <c r="H94" s="212"/>
    </row>
    <row r="95" spans="1:8" x14ac:dyDescent="0.2">
      <c r="A95" s="91"/>
      <c r="B95" s="91"/>
      <c r="C95" s="92"/>
      <c r="D95" s="91"/>
      <c r="E95" s="94"/>
      <c r="F95" s="212"/>
      <c r="G95" s="212"/>
      <c r="H95" s="212"/>
    </row>
    <row r="96" spans="1:8" x14ac:dyDescent="0.2">
      <c r="A96" s="91"/>
      <c r="B96" s="91"/>
      <c r="C96" s="92"/>
      <c r="D96" s="91"/>
      <c r="E96" s="94"/>
      <c r="F96" s="212"/>
      <c r="G96" s="212"/>
      <c r="H96" s="212"/>
    </row>
    <row r="97" spans="1:8" x14ac:dyDescent="0.2">
      <c r="A97" s="91"/>
      <c r="B97" s="91"/>
      <c r="C97" s="92"/>
      <c r="D97" s="91"/>
      <c r="E97" s="94"/>
      <c r="F97" s="212"/>
      <c r="G97" s="212"/>
      <c r="H97" s="212"/>
    </row>
    <row r="98" spans="1:8" x14ac:dyDescent="0.2">
      <c r="A98" s="91"/>
      <c r="B98" s="91"/>
      <c r="C98" s="92"/>
      <c r="D98" s="91"/>
      <c r="E98" s="94"/>
      <c r="F98" s="212"/>
      <c r="G98" s="212"/>
      <c r="H98" s="212"/>
    </row>
    <row r="99" spans="1:8" x14ac:dyDescent="0.2">
      <c r="A99" s="91"/>
      <c r="B99" s="91"/>
      <c r="C99" s="92"/>
      <c r="D99" s="91"/>
      <c r="E99" s="94"/>
      <c r="F99" s="212"/>
      <c r="G99" s="212"/>
      <c r="H99" s="212"/>
    </row>
    <row r="100" spans="1:8" x14ac:dyDescent="0.2">
      <c r="A100" s="91"/>
      <c r="B100" s="91"/>
      <c r="C100" s="92"/>
      <c r="D100" s="91"/>
      <c r="E100" s="94"/>
      <c r="F100" s="212"/>
      <c r="G100" s="212"/>
      <c r="H100" s="212"/>
    </row>
    <row r="101" spans="1:8" x14ac:dyDescent="0.2">
      <c r="A101" s="91"/>
      <c r="B101" s="91"/>
      <c r="C101" s="92"/>
      <c r="D101" s="91"/>
      <c r="E101" s="94"/>
      <c r="F101" s="212"/>
      <c r="G101" s="212"/>
      <c r="H101" s="212"/>
    </row>
    <row r="102" spans="1:8" x14ac:dyDescent="0.2">
      <c r="A102" s="91"/>
      <c r="B102" s="91"/>
      <c r="C102" s="92"/>
      <c r="D102" s="91"/>
      <c r="E102" s="94"/>
      <c r="F102" s="212"/>
      <c r="G102" s="212"/>
      <c r="H102" s="212"/>
    </row>
    <row r="103" spans="1:8" x14ac:dyDescent="0.2">
      <c r="A103" s="91"/>
      <c r="B103" s="91"/>
      <c r="C103" s="92"/>
      <c r="D103" s="91"/>
      <c r="E103" s="94"/>
      <c r="F103" s="212"/>
      <c r="G103" s="212"/>
      <c r="H103" s="212"/>
    </row>
    <row r="104" spans="1:8" x14ac:dyDescent="0.2">
      <c r="A104" s="91"/>
      <c r="B104" s="91"/>
      <c r="C104" s="92"/>
      <c r="D104" s="91"/>
      <c r="E104" s="94"/>
      <c r="F104" s="212"/>
      <c r="G104" s="212"/>
      <c r="H104" s="212"/>
    </row>
    <row r="105" spans="1:8" x14ac:dyDescent="0.2">
      <c r="A105" s="91"/>
      <c r="B105" s="91"/>
      <c r="C105" s="92"/>
      <c r="D105" s="91"/>
      <c r="E105" s="94"/>
      <c r="F105" s="212"/>
      <c r="G105" s="212"/>
      <c r="H105" s="212"/>
    </row>
    <row r="106" spans="1:8" x14ac:dyDescent="0.2">
      <c r="A106" s="91"/>
      <c r="B106" s="91"/>
      <c r="C106" s="92"/>
      <c r="D106" s="91"/>
      <c r="E106" s="94"/>
      <c r="F106" s="212"/>
      <c r="G106" s="212"/>
      <c r="H106" s="212"/>
    </row>
    <row r="107" spans="1:8" x14ac:dyDescent="0.2">
      <c r="A107" s="91"/>
      <c r="B107" s="91"/>
      <c r="C107" s="92"/>
      <c r="D107" s="91"/>
      <c r="E107" s="94"/>
      <c r="F107" s="212"/>
      <c r="G107" s="212"/>
      <c r="H107" s="212"/>
    </row>
    <row r="108" spans="1:8" x14ac:dyDescent="0.2">
      <c r="A108" s="91"/>
      <c r="B108" s="91"/>
      <c r="C108" s="92"/>
      <c r="D108" s="91"/>
      <c r="E108" s="94"/>
      <c r="F108" s="212"/>
      <c r="G108" s="212"/>
      <c r="H108" s="212"/>
    </row>
    <row r="109" spans="1:8" x14ac:dyDescent="0.2">
      <c r="A109" s="91"/>
      <c r="B109" s="91"/>
      <c r="C109" s="92"/>
      <c r="D109" s="91"/>
      <c r="E109" s="94"/>
      <c r="F109" s="212"/>
      <c r="G109" s="212"/>
      <c r="H109" s="212"/>
    </row>
    <row r="110" spans="1:8" x14ac:dyDescent="0.2">
      <c r="A110" s="91"/>
      <c r="B110" s="91"/>
      <c r="C110" s="92"/>
      <c r="D110" s="91"/>
      <c r="E110" s="94"/>
      <c r="F110" s="212"/>
      <c r="G110" s="212"/>
      <c r="H110" s="212"/>
    </row>
    <row r="111" spans="1:8" x14ac:dyDescent="0.2">
      <c r="A111" s="91"/>
      <c r="B111" s="91"/>
      <c r="C111" s="92"/>
      <c r="D111" s="91"/>
      <c r="E111" s="94"/>
      <c r="F111" s="212"/>
      <c r="G111" s="212"/>
      <c r="H111" s="212"/>
    </row>
    <row r="112" spans="1:8" x14ac:dyDescent="0.2">
      <c r="A112" s="91"/>
      <c r="B112" s="91"/>
      <c r="C112" s="92"/>
      <c r="D112" s="91"/>
      <c r="E112" s="94"/>
      <c r="F112" s="212"/>
      <c r="G112" s="212"/>
      <c r="H112" s="212"/>
    </row>
    <row r="113" spans="1:8" x14ac:dyDescent="0.2">
      <c r="A113" s="91"/>
      <c r="B113" s="91"/>
      <c r="C113" s="92"/>
      <c r="D113" s="91"/>
      <c r="E113" s="94"/>
      <c r="F113" s="212"/>
      <c r="G113" s="212"/>
      <c r="H113" s="212"/>
    </row>
    <row r="114" spans="1:8" x14ac:dyDescent="0.2">
      <c r="A114" s="91"/>
      <c r="B114" s="91"/>
      <c r="C114" s="92"/>
      <c r="D114" s="91"/>
      <c r="E114" s="94"/>
      <c r="F114" s="212"/>
      <c r="G114" s="212"/>
      <c r="H114" s="212"/>
    </row>
    <row r="115" spans="1:8" x14ac:dyDescent="0.2">
      <c r="A115" s="91"/>
      <c r="B115" s="91"/>
      <c r="C115" s="92"/>
      <c r="D115" s="91"/>
      <c r="E115" s="94"/>
      <c r="F115" s="212"/>
      <c r="G115" s="212"/>
      <c r="H115" s="212"/>
    </row>
    <row r="116" spans="1:8" x14ac:dyDescent="0.2">
      <c r="A116" s="91"/>
      <c r="B116" s="91"/>
      <c r="C116" s="92"/>
      <c r="D116" s="91"/>
      <c r="E116" s="94"/>
      <c r="F116" s="212"/>
      <c r="G116" s="212"/>
      <c r="H116" s="212"/>
    </row>
    <row r="117" spans="1:8" x14ac:dyDescent="0.2">
      <c r="A117" s="91"/>
      <c r="B117" s="91"/>
      <c r="C117" s="92"/>
      <c r="D117" s="91"/>
      <c r="E117" s="94"/>
      <c r="F117" s="212"/>
      <c r="G117" s="212"/>
      <c r="H117" s="212"/>
    </row>
    <row r="118" spans="1:8" x14ac:dyDescent="0.2">
      <c r="A118" s="91"/>
      <c r="B118" s="91"/>
      <c r="C118" s="92"/>
      <c r="D118" s="91"/>
      <c r="E118" s="94"/>
      <c r="F118" s="212"/>
      <c r="G118" s="212"/>
      <c r="H118" s="212"/>
    </row>
    <row r="119" spans="1:8" x14ac:dyDescent="0.2">
      <c r="A119" s="91"/>
      <c r="B119" s="91"/>
      <c r="C119" s="92"/>
      <c r="D119" s="91"/>
      <c r="E119" s="94"/>
      <c r="F119" s="212"/>
      <c r="G119" s="212"/>
      <c r="H119" s="212"/>
    </row>
    <row r="120" spans="1:8" x14ac:dyDescent="0.2">
      <c r="A120" s="91"/>
      <c r="B120" s="91"/>
      <c r="C120" s="92"/>
      <c r="D120" s="91"/>
      <c r="E120" s="94"/>
      <c r="F120" s="212"/>
      <c r="G120" s="212"/>
      <c r="H120" s="212"/>
    </row>
    <row r="121" spans="1:8" x14ac:dyDescent="0.2">
      <c r="A121" s="91"/>
      <c r="B121" s="91"/>
      <c r="C121" s="92"/>
      <c r="D121" s="91"/>
      <c r="E121" s="94"/>
      <c r="F121" s="212"/>
      <c r="G121" s="212"/>
      <c r="H121" s="212"/>
    </row>
    <row r="122" spans="1:8" x14ac:dyDescent="0.2">
      <c r="A122" s="91"/>
      <c r="B122" s="91"/>
      <c r="C122" s="92"/>
      <c r="D122" s="91"/>
      <c r="E122" s="94"/>
      <c r="F122" s="212"/>
      <c r="G122" s="212"/>
      <c r="H122" s="212"/>
    </row>
    <row r="123" spans="1:8" x14ac:dyDescent="0.2">
      <c r="A123" s="91"/>
      <c r="B123" s="91"/>
      <c r="C123" s="92"/>
      <c r="D123" s="91"/>
      <c r="E123" s="94"/>
      <c r="F123" s="212"/>
      <c r="G123" s="212"/>
      <c r="H123" s="212"/>
    </row>
    <row r="124" spans="1:8" x14ac:dyDescent="0.2">
      <c r="A124" s="91"/>
      <c r="B124" s="91"/>
      <c r="C124" s="92"/>
      <c r="D124" s="91"/>
      <c r="E124" s="94"/>
      <c r="F124" s="212"/>
      <c r="G124" s="212"/>
      <c r="H124" s="212"/>
    </row>
    <row r="125" spans="1:8" x14ac:dyDescent="0.2">
      <c r="A125" s="91"/>
      <c r="B125" s="91"/>
      <c r="C125" s="92"/>
      <c r="D125" s="91"/>
      <c r="E125" s="94"/>
      <c r="F125" s="212"/>
      <c r="G125" s="212"/>
      <c r="H125" s="212"/>
    </row>
    <row r="126" spans="1:8" x14ac:dyDescent="0.2">
      <c r="A126" s="91"/>
      <c r="B126" s="91"/>
      <c r="C126" s="92"/>
      <c r="D126" s="91"/>
      <c r="E126" s="94"/>
      <c r="F126" s="212"/>
      <c r="G126" s="212"/>
      <c r="H126" s="212"/>
    </row>
    <row r="127" spans="1:8" x14ac:dyDescent="0.2">
      <c r="A127" s="91"/>
      <c r="B127" s="91"/>
      <c r="C127" s="92"/>
      <c r="D127" s="91"/>
      <c r="E127" s="94"/>
      <c r="F127" s="212"/>
      <c r="G127" s="212"/>
      <c r="H127" s="212"/>
    </row>
    <row r="128" spans="1:8" x14ac:dyDescent="0.2">
      <c r="A128" s="91"/>
      <c r="B128" s="91"/>
      <c r="C128" s="92"/>
      <c r="D128" s="91"/>
      <c r="E128" s="94"/>
      <c r="F128" s="212"/>
      <c r="G128" s="212"/>
      <c r="H128" s="212"/>
    </row>
    <row r="129" spans="1:8" x14ac:dyDescent="0.2">
      <c r="A129" s="91"/>
      <c r="B129" s="91"/>
      <c r="C129" s="92"/>
      <c r="D129" s="91"/>
      <c r="E129" s="94"/>
      <c r="F129" s="212"/>
      <c r="G129" s="212"/>
      <c r="H129" s="212"/>
    </row>
    <row r="130" spans="1:8" x14ac:dyDescent="0.2">
      <c r="A130" s="91"/>
      <c r="B130" s="91"/>
      <c r="C130" s="92"/>
      <c r="D130" s="91"/>
      <c r="E130" s="94"/>
      <c r="F130" s="212"/>
      <c r="G130" s="212"/>
      <c r="H130" s="212"/>
    </row>
    <row r="131" spans="1:8" x14ac:dyDescent="0.2">
      <c r="A131" s="91"/>
      <c r="B131" s="91"/>
      <c r="C131" s="92"/>
      <c r="D131" s="91"/>
      <c r="E131" s="94"/>
      <c r="F131" s="212"/>
      <c r="G131" s="212"/>
      <c r="H131" s="212"/>
    </row>
    <row r="132" spans="1:8" x14ac:dyDescent="0.2">
      <c r="A132" s="91"/>
      <c r="B132" s="91"/>
      <c r="C132" s="92"/>
      <c r="D132" s="91"/>
      <c r="E132" s="94"/>
      <c r="F132" s="212"/>
      <c r="G132" s="212"/>
      <c r="H132" s="212"/>
    </row>
    <row r="133" spans="1:8" x14ac:dyDescent="0.2">
      <c r="A133" s="91"/>
      <c r="B133" s="91"/>
      <c r="C133" s="92"/>
      <c r="D133" s="91"/>
      <c r="E133" s="94"/>
      <c r="F133" s="212"/>
      <c r="G133" s="212"/>
      <c r="H133" s="212"/>
    </row>
    <row r="134" spans="1:8" x14ac:dyDescent="0.2">
      <c r="A134" s="91"/>
      <c r="B134" s="91"/>
      <c r="C134" s="92"/>
      <c r="D134" s="91"/>
      <c r="E134" s="94"/>
      <c r="F134" s="212"/>
      <c r="G134" s="212"/>
      <c r="H134" s="212"/>
    </row>
    <row r="135" spans="1:8" x14ac:dyDescent="0.2">
      <c r="A135" s="91"/>
      <c r="B135" s="91"/>
      <c r="C135" s="92"/>
      <c r="D135" s="91"/>
      <c r="E135" s="94"/>
      <c r="F135" s="212"/>
      <c r="G135" s="212"/>
      <c r="H135" s="212"/>
    </row>
    <row r="136" spans="1:8" x14ac:dyDescent="0.2">
      <c r="A136" s="91"/>
      <c r="B136" s="91"/>
      <c r="C136" s="92"/>
      <c r="D136" s="91"/>
      <c r="E136" s="94"/>
      <c r="F136" s="212"/>
      <c r="G136" s="212"/>
      <c r="H136" s="212"/>
    </row>
    <row r="137" spans="1:8" x14ac:dyDescent="0.2">
      <c r="A137" s="91"/>
      <c r="B137" s="91"/>
      <c r="C137" s="92"/>
      <c r="D137" s="91"/>
      <c r="E137" s="94"/>
      <c r="F137" s="212"/>
      <c r="G137" s="212"/>
      <c r="H137" s="212"/>
    </row>
    <row r="138" spans="1:8" x14ac:dyDescent="0.2">
      <c r="A138" s="91"/>
      <c r="B138" s="91"/>
      <c r="C138" s="92"/>
      <c r="D138" s="91"/>
      <c r="E138" s="94"/>
      <c r="F138" s="212"/>
      <c r="G138" s="212"/>
      <c r="H138" s="212"/>
    </row>
    <row r="139" spans="1:8" x14ac:dyDescent="0.2">
      <c r="A139" s="91"/>
      <c r="B139" s="91"/>
      <c r="C139" s="92"/>
      <c r="D139" s="91"/>
      <c r="E139" s="94"/>
      <c r="F139" s="212"/>
      <c r="G139" s="212"/>
      <c r="H139" s="212"/>
    </row>
    <row r="140" spans="1:8" x14ac:dyDescent="0.2">
      <c r="A140" s="91"/>
      <c r="B140" s="91"/>
      <c r="C140" s="92"/>
      <c r="D140" s="91"/>
      <c r="E140" s="94"/>
      <c r="F140" s="212"/>
      <c r="G140" s="212"/>
      <c r="H140" s="212"/>
    </row>
    <row r="141" spans="1:8" x14ac:dyDescent="0.2">
      <c r="A141" s="91"/>
      <c r="B141" s="91"/>
      <c r="C141" s="92"/>
      <c r="D141" s="91"/>
      <c r="E141" s="94"/>
      <c r="F141" s="212"/>
      <c r="G141" s="212"/>
      <c r="H141" s="212"/>
    </row>
    <row r="142" spans="1:8" x14ac:dyDescent="0.2">
      <c r="A142" s="91"/>
      <c r="B142" s="91"/>
      <c r="C142" s="92"/>
      <c r="D142" s="91"/>
      <c r="E142" s="94"/>
      <c r="F142" s="212"/>
      <c r="G142" s="212"/>
      <c r="H142" s="212"/>
    </row>
    <row r="143" spans="1:8" x14ac:dyDescent="0.2">
      <c r="A143" s="91"/>
      <c r="B143" s="91"/>
      <c r="C143" s="92"/>
      <c r="D143" s="91"/>
      <c r="E143" s="94"/>
      <c r="F143" s="212"/>
      <c r="G143" s="212"/>
      <c r="H143" s="212"/>
    </row>
    <row r="144" spans="1:8" x14ac:dyDescent="0.2">
      <c r="A144" s="91"/>
      <c r="B144" s="91"/>
      <c r="C144" s="92"/>
      <c r="D144" s="91"/>
      <c r="E144" s="94"/>
      <c r="F144" s="212"/>
      <c r="G144" s="212"/>
      <c r="H144" s="212"/>
    </row>
    <row r="145" spans="1:8" x14ac:dyDescent="0.2">
      <c r="A145" s="91"/>
      <c r="B145" s="91"/>
      <c r="C145" s="92"/>
      <c r="D145" s="91"/>
      <c r="E145" s="94"/>
      <c r="F145" s="212"/>
      <c r="G145" s="212"/>
      <c r="H145" s="212"/>
    </row>
    <row r="146" spans="1:8" x14ac:dyDescent="0.2">
      <c r="A146" s="91"/>
      <c r="B146" s="91"/>
      <c r="C146" s="92"/>
      <c r="D146" s="91"/>
      <c r="E146" s="94"/>
      <c r="F146" s="212"/>
      <c r="G146" s="212"/>
      <c r="H146" s="212"/>
    </row>
    <row r="147" spans="1:8" x14ac:dyDescent="0.2">
      <c r="A147" s="91"/>
      <c r="B147" s="91"/>
      <c r="C147" s="92"/>
      <c r="D147" s="91"/>
      <c r="E147" s="94"/>
      <c r="F147" s="212"/>
      <c r="G147" s="212"/>
      <c r="H147" s="212"/>
    </row>
    <row r="148" spans="1:8" x14ac:dyDescent="0.2">
      <c r="A148" s="91"/>
      <c r="B148" s="91"/>
      <c r="C148" s="92"/>
      <c r="D148" s="91"/>
      <c r="E148" s="94"/>
      <c r="F148" s="212"/>
      <c r="G148" s="212"/>
      <c r="H148" s="212"/>
    </row>
    <row r="149" spans="1:8" x14ac:dyDescent="0.2">
      <c r="A149" s="91"/>
      <c r="B149" s="91"/>
      <c r="C149" s="92"/>
      <c r="D149" s="91"/>
      <c r="E149" s="94"/>
      <c r="F149" s="212"/>
      <c r="G149" s="212"/>
      <c r="H149" s="212"/>
    </row>
    <row r="150" spans="1:8" x14ac:dyDescent="0.2">
      <c r="A150" s="91"/>
      <c r="B150" s="91"/>
      <c r="C150" s="92"/>
      <c r="D150" s="91"/>
      <c r="E150" s="94"/>
      <c r="F150" s="212"/>
      <c r="G150" s="212"/>
      <c r="H150" s="212"/>
    </row>
    <row r="151" spans="1:8" x14ac:dyDescent="0.2">
      <c r="A151" s="91"/>
      <c r="B151" s="91"/>
      <c r="C151" s="92"/>
      <c r="D151" s="91"/>
      <c r="E151" s="94"/>
      <c r="F151" s="212"/>
      <c r="G151" s="212"/>
      <c r="H151" s="212"/>
    </row>
    <row r="152" spans="1:8" x14ac:dyDescent="0.2">
      <c r="A152" s="91"/>
      <c r="B152" s="91"/>
      <c r="C152" s="92"/>
      <c r="D152" s="91"/>
      <c r="E152" s="94"/>
      <c r="F152" s="212"/>
      <c r="G152" s="212"/>
      <c r="H152" s="212"/>
    </row>
    <row r="153" spans="1:8" x14ac:dyDescent="0.2">
      <c r="A153" s="91"/>
      <c r="B153" s="91"/>
      <c r="C153" s="92"/>
      <c r="D153" s="91"/>
      <c r="E153" s="94"/>
      <c r="F153" s="212"/>
      <c r="G153" s="212"/>
      <c r="H153" s="212"/>
    </row>
    <row r="154" spans="1:8" x14ac:dyDescent="0.2">
      <c r="A154" s="91"/>
      <c r="B154" s="91"/>
      <c r="C154" s="92"/>
      <c r="D154" s="91"/>
      <c r="E154" s="94"/>
      <c r="F154" s="212"/>
      <c r="G154" s="212"/>
      <c r="H154" s="212"/>
    </row>
    <row r="155" spans="1:8" x14ac:dyDescent="0.2">
      <c r="A155" s="91"/>
      <c r="B155" s="91"/>
      <c r="C155" s="92"/>
      <c r="D155" s="91"/>
      <c r="E155" s="94"/>
      <c r="F155" s="212"/>
      <c r="G155" s="212"/>
      <c r="H155" s="212"/>
    </row>
    <row r="156" spans="1:8" x14ac:dyDescent="0.2">
      <c r="A156" s="91"/>
      <c r="B156" s="91"/>
      <c r="C156" s="92"/>
      <c r="D156" s="91"/>
      <c r="E156" s="94"/>
      <c r="F156" s="212"/>
      <c r="G156" s="212"/>
      <c r="H156" s="212"/>
    </row>
    <row r="157" spans="1:8" x14ac:dyDescent="0.2">
      <c r="A157" s="91"/>
      <c r="B157" s="91"/>
      <c r="C157" s="92"/>
      <c r="D157" s="91"/>
      <c r="E157" s="94"/>
      <c r="F157" s="212"/>
      <c r="G157" s="212"/>
      <c r="H157" s="212"/>
    </row>
    <row r="158" spans="1:8" x14ac:dyDescent="0.2">
      <c r="A158" s="91"/>
      <c r="B158" s="91"/>
      <c r="C158" s="92"/>
      <c r="D158" s="91"/>
      <c r="E158" s="94"/>
      <c r="F158" s="212"/>
      <c r="G158" s="212"/>
      <c r="H158" s="212"/>
    </row>
    <row r="159" spans="1:8" x14ac:dyDescent="0.2">
      <c r="A159" s="91"/>
      <c r="B159" s="91"/>
      <c r="C159" s="92"/>
      <c r="D159" s="91"/>
      <c r="E159" s="94"/>
      <c r="F159" s="212"/>
      <c r="G159" s="212"/>
      <c r="H159" s="212"/>
    </row>
    <row r="160" spans="1:8" x14ac:dyDescent="0.2">
      <c r="A160" s="91"/>
      <c r="B160" s="91"/>
      <c r="C160" s="92"/>
      <c r="D160" s="91"/>
      <c r="E160" s="94"/>
      <c r="F160" s="212"/>
      <c r="G160" s="212"/>
      <c r="H160" s="212"/>
    </row>
    <row r="161" spans="1:8" x14ac:dyDescent="0.2">
      <c r="A161" s="91"/>
      <c r="B161" s="91"/>
      <c r="C161" s="92"/>
      <c r="D161" s="91"/>
      <c r="E161" s="94"/>
      <c r="F161" s="212"/>
      <c r="G161" s="212"/>
      <c r="H161" s="212"/>
    </row>
    <row r="162" spans="1:8" x14ac:dyDescent="0.2">
      <c r="A162" s="91"/>
      <c r="B162" s="91"/>
      <c r="C162" s="92"/>
      <c r="D162" s="91"/>
      <c r="E162" s="94"/>
      <c r="F162" s="212"/>
      <c r="G162" s="212"/>
      <c r="H162" s="212"/>
    </row>
    <row r="163" spans="1:8" x14ac:dyDescent="0.2">
      <c r="A163" s="91"/>
      <c r="B163" s="91"/>
      <c r="C163" s="92"/>
      <c r="D163" s="91"/>
      <c r="E163" s="94"/>
      <c r="F163" s="212"/>
      <c r="G163" s="212"/>
      <c r="H163" s="212"/>
    </row>
    <row r="164" spans="1:8" x14ac:dyDescent="0.2">
      <c r="A164" s="91"/>
      <c r="B164" s="91"/>
      <c r="C164" s="92"/>
      <c r="D164" s="91"/>
      <c r="E164" s="94"/>
      <c r="F164" s="212"/>
      <c r="G164" s="212"/>
      <c r="H164" s="212"/>
    </row>
    <row r="165" spans="1:8" x14ac:dyDescent="0.2">
      <c r="A165" s="91"/>
      <c r="B165" s="91"/>
      <c r="C165" s="92"/>
      <c r="D165" s="91"/>
      <c r="E165" s="94"/>
      <c r="F165" s="212"/>
      <c r="G165" s="212"/>
      <c r="H165" s="212"/>
    </row>
    <row r="166" spans="1:8" x14ac:dyDescent="0.2">
      <c r="A166" s="91"/>
      <c r="B166" s="91"/>
      <c r="C166" s="92"/>
      <c r="D166" s="91"/>
      <c r="E166" s="94"/>
      <c r="F166" s="212"/>
      <c r="G166" s="212"/>
      <c r="H166" s="212"/>
    </row>
    <row r="167" spans="1:8" x14ac:dyDescent="0.2">
      <c r="A167" s="91"/>
      <c r="B167" s="91"/>
      <c r="C167" s="92"/>
      <c r="D167" s="91"/>
      <c r="E167" s="94"/>
      <c r="F167" s="212"/>
      <c r="G167" s="212"/>
      <c r="H167" s="212"/>
    </row>
    <row r="168" spans="1:8" x14ac:dyDescent="0.2">
      <c r="A168" s="91"/>
      <c r="B168" s="91"/>
      <c r="C168" s="92"/>
      <c r="D168" s="91"/>
      <c r="E168" s="94"/>
      <c r="F168" s="212"/>
      <c r="G168" s="212"/>
      <c r="H168" s="212"/>
    </row>
    <row r="169" spans="1:8" x14ac:dyDescent="0.2">
      <c r="A169" s="91"/>
      <c r="B169" s="91"/>
      <c r="C169" s="92"/>
      <c r="D169" s="91"/>
      <c r="E169" s="94"/>
      <c r="F169" s="212"/>
      <c r="G169" s="212"/>
      <c r="H169" s="212"/>
    </row>
    <row r="170" spans="1:8" x14ac:dyDescent="0.2">
      <c r="A170" s="91"/>
      <c r="B170" s="91"/>
      <c r="C170" s="92"/>
      <c r="D170" s="91"/>
      <c r="E170" s="94"/>
      <c r="F170" s="212"/>
      <c r="G170" s="212"/>
      <c r="H170" s="212"/>
    </row>
    <row r="171" spans="1:8" x14ac:dyDescent="0.2">
      <c r="A171" s="91"/>
      <c r="B171" s="91"/>
      <c r="C171" s="92"/>
      <c r="D171" s="91"/>
      <c r="E171" s="94"/>
      <c r="F171" s="212"/>
      <c r="G171" s="212"/>
      <c r="H171" s="212"/>
    </row>
    <row r="172" spans="1:8" x14ac:dyDescent="0.2">
      <c r="A172" s="91"/>
      <c r="B172" s="91"/>
      <c r="C172" s="92"/>
      <c r="D172" s="91"/>
      <c r="E172" s="94"/>
      <c r="F172" s="212"/>
      <c r="G172" s="212"/>
      <c r="H172" s="212"/>
    </row>
    <row r="173" spans="1:8" x14ac:dyDescent="0.2">
      <c r="A173" s="91"/>
      <c r="B173" s="91"/>
      <c r="C173" s="92"/>
      <c r="D173" s="91"/>
      <c r="E173" s="94"/>
      <c r="F173" s="212"/>
      <c r="G173" s="212"/>
      <c r="H173" s="212"/>
    </row>
    <row r="174" spans="1:8" x14ac:dyDescent="0.2">
      <c r="A174" s="91"/>
      <c r="B174" s="91"/>
      <c r="C174" s="92"/>
      <c r="D174" s="91"/>
      <c r="E174" s="94"/>
      <c r="F174" s="212"/>
      <c r="G174" s="212"/>
      <c r="H174" s="212"/>
    </row>
    <row r="175" spans="1:8" x14ac:dyDescent="0.2">
      <c r="A175" s="91"/>
      <c r="B175" s="91"/>
      <c r="C175" s="92"/>
      <c r="D175" s="91"/>
      <c r="E175" s="94"/>
      <c r="F175" s="212"/>
      <c r="G175" s="212"/>
      <c r="H175" s="212"/>
    </row>
    <row r="176" spans="1:8" x14ac:dyDescent="0.2">
      <c r="A176" s="91"/>
      <c r="B176" s="91"/>
      <c r="C176" s="92"/>
      <c r="D176" s="91"/>
      <c r="E176" s="94"/>
      <c r="F176" s="212"/>
      <c r="G176" s="212"/>
      <c r="H176" s="212"/>
    </row>
    <row r="177" spans="1:8" x14ac:dyDescent="0.2">
      <c r="A177" s="91"/>
      <c r="B177" s="91"/>
      <c r="C177" s="92"/>
      <c r="D177" s="91"/>
      <c r="E177" s="94"/>
      <c r="F177" s="212"/>
      <c r="G177" s="212"/>
      <c r="H177" s="212"/>
    </row>
    <row r="178" spans="1:8" x14ac:dyDescent="0.2">
      <c r="A178" s="91"/>
      <c r="B178" s="91"/>
      <c r="C178" s="92"/>
      <c r="D178" s="91"/>
      <c r="E178" s="94"/>
      <c r="F178" s="212"/>
      <c r="G178" s="212"/>
      <c r="H178" s="212"/>
    </row>
    <row r="179" spans="1:8" x14ac:dyDescent="0.2">
      <c r="A179" s="91"/>
      <c r="B179" s="91"/>
      <c r="C179" s="92"/>
      <c r="D179" s="91"/>
      <c r="E179" s="94"/>
      <c r="F179" s="212"/>
      <c r="G179" s="212"/>
      <c r="H179" s="212"/>
    </row>
    <row r="180" spans="1:8" x14ac:dyDescent="0.2">
      <c r="A180" s="91"/>
      <c r="B180" s="91"/>
      <c r="C180" s="92"/>
      <c r="D180" s="91"/>
      <c r="E180" s="94"/>
      <c r="F180" s="212"/>
      <c r="G180" s="212"/>
      <c r="H180" s="212"/>
    </row>
    <row r="181" spans="1:8" x14ac:dyDescent="0.2">
      <c r="A181" s="91"/>
      <c r="B181" s="91"/>
      <c r="C181" s="92"/>
      <c r="D181" s="91"/>
      <c r="E181" s="94"/>
      <c r="F181" s="212"/>
      <c r="G181" s="212"/>
      <c r="H181" s="212"/>
    </row>
    <row r="182" spans="1:8" x14ac:dyDescent="0.2">
      <c r="A182" s="91"/>
      <c r="B182" s="91"/>
      <c r="C182" s="92"/>
      <c r="D182" s="91"/>
      <c r="E182" s="94"/>
      <c r="F182" s="212"/>
      <c r="G182" s="212"/>
      <c r="H182" s="212"/>
    </row>
    <row r="183" spans="1:8" x14ac:dyDescent="0.2">
      <c r="A183" s="91"/>
      <c r="B183" s="91"/>
      <c r="C183" s="92"/>
      <c r="D183" s="91"/>
      <c r="E183" s="94"/>
      <c r="F183" s="212"/>
      <c r="G183" s="212"/>
      <c r="H183" s="212"/>
    </row>
    <row r="184" spans="1:8" x14ac:dyDescent="0.2">
      <c r="A184" s="91"/>
      <c r="B184" s="91"/>
      <c r="C184" s="92"/>
      <c r="D184" s="91"/>
      <c r="E184" s="94"/>
      <c r="F184" s="212"/>
      <c r="G184" s="212"/>
      <c r="H184" s="212"/>
    </row>
    <row r="185" spans="1:8" x14ac:dyDescent="0.2">
      <c r="A185" s="91"/>
      <c r="B185" s="91"/>
      <c r="C185" s="92"/>
      <c r="D185" s="91"/>
      <c r="E185" s="94"/>
      <c r="F185" s="212"/>
      <c r="G185" s="212"/>
      <c r="H185" s="212"/>
    </row>
    <row r="186" spans="1:8" x14ac:dyDescent="0.2">
      <c r="A186" s="91"/>
      <c r="B186" s="91"/>
      <c r="C186" s="92"/>
      <c r="D186" s="91"/>
      <c r="E186" s="94"/>
      <c r="F186" s="212"/>
      <c r="G186" s="212"/>
      <c r="H186" s="212"/>
    </row>
    <row r="187" spans="1:8" x14ac:dyDescent="0.2">
      <c r="A187" s="91"/>
      <c r="B187" s="91"/>
      <c r="C187" s="92"/>
      <c r="D187" s="91"/>
      <c r="E187" s="94"/>
      <c r="F187" s="212"/>
      <c r="G187" s="212"/>
      <c r="H187" s="212"/>
    </row>
    <row r="188" spans="1:8" x14ac:dyDescent="0.2">
      <c r="A188" s="91"/>
      <c r="B188" s="91"/>
      <c r="C188" s="92"/>
      <c r="D188" s="91"/>
      <c r="E188" s="94"/>
      <c r="F188" s="212"/>
      <c r="G188" s="212"/>
      <c r="H188" s="212"/>
    </row>
    <row r="189" spans="1:8" x14ac:dyDescent="0.2">
      <c r="A189" s="91"/>
      <c r="B189" s="91"/>
      <c r="C189" s="92"/>
      <c r="D189" s="91"/>
      <c r="E189" s="94"/>
      <c r="F189" s="212"/>
      <c r="G189" s="212"/>
      <c r="H189" s="212"/>
    </row>
    <row r="190" spans="1:8" x14ac:dyDescent="0.2">
      <c r="A190" s="91"/>
      <c r="B190" s="91"/>
      <c r="C190" s="92"/>
      <c r="D190" s="91"/>
      <c r="E190" s="94"/>
      <c r="F190" s="212"/>
      <c r="G190" s="212"/>
      <c r="H190" s="212"/>
    </row>
    <row r="191" spans="1:8" x14ac:dyDescent="0.2">
      <c r="A191" s="91"/>
      <c r="B191" s="91"/>
      <c r="C191" s="92"/>
      <c r="D191" s="91"/>
      <c r="E191" s="94"/>
      <c r="F191" s="212"/>
      <c r="G191" s="212"/>
      <c r="H191" s="212"/>
    </row>
    <row r="192" spans="1:8" x14ac:dyDescent="0.2">
      <c r="A192" s="91"/>
      <c r="B192" s="91"/>
      <c r="C192" s="92"/>
      <c r="D192" s="91"/>
      <c r="E192" s="94"/>
      <c r="F192" s="212"/>
      <c r="G192" s="212"/>
      <c r="H192" s="212"/>
    </row>
    <row r="193" spans="1:8" x14ac:dyDescent="0.2">
      <c r="A193" s="91"/>
      <c r="B193" s="91"/>
      <c r="C193" s="92"/>
      <c r="D193" s="91"/>
      <c r="E193" s="94"/>
      <c r="F193" s="212"/>
      <c r="G193" s="212"/>
      <c r="H193" s="212"/>
    </row>
    <row r="194" spans="1:8" x14ac:dyDescent="0.2">
      <c r="A194" s="91"/>
      <c r="B194" s="91"/>
      <c r="C194" s="92"/>
      <c r="D194" s="91"/>
      <c r="E194" s="94"/>
      <c r="F194" s="212"/>
      <c r="G194" s="212"/>
      <c r="H194" s="212"/>
    </row>
    <row r="195" spans="1:8" x14ac:dyDescent="0.2">
      <c r="A195" s="91"/>
      <c r="B195" s="91"/>
      <c r="C195" s="92"/>
      <c r="D195" s="91"/>
      <c r="E195" s="94"/>
      <c r="F195" s="212"/>
      <c r="G195" s="212"/>
      <c r="H195" s="212"/>
    </row>
    <row r="196" spans="1:8" x14ac:dyDescent="0.2">
      <c r="A196" s="91"/>
      <c r="B196" s="91"/>
      <c r="C196" s="92"/>
      <c r="D196" s="91"/>
      <c r="E196" s="94"/>
      <c r="F196" s="212"/>
      <c r="G196" s="212"/>
      <c r="H196" s="212"/>
    </row>
    <row r="197" spans="1:8" x14ac:dyDescent="0.2">
      <c r="A197" s="91"/>
      <c r="B197" s="91"/>
      <c r="C197" s="92"/>
      <c r="D197" s="91"/>
      <c r="E197" s="94"/>
      <c r="F197" s="212"/>
      <c r="G197" s="212"/>
      <c r="H197" s="212"/>
    </row>
    <row r="198" spans="1:8" x14ac:dyDescent="0.2">
      <c r="A198" s="91"/>
      <c r="B198" s="91"/>
      <c r="C198" s="92"/>
      <c r="D198" s="91"/>
      <c r="E198" s="94"/>
      <c r="F198" s="212"/>
      <c r="G198" s="212"/>
      <c r="H198" s="212"/>
    </row>
    <row r="199" spans="1:8" x14ac:dyDescent="0.2">
      <c r="A199" s="91"/>
      <c r="B199" s="91"/>
      <c r="C199" s="92"/>
      <c r="D199" s="91"/>
      <c r="E199" s="94"/>
      <c r="F199" s="212"/>
      <c r="G199" s="212"/>
      <c r="H199" s="212"/>
    </row>
    <row r="200" spans="1:8" x14ac:dyDescent="0.2">
      <c r="A200" s="91"/>
      <c r="B200" s="91"/>
      <c r="C200" s="92"/>
      <c r="D200" s="91"/>
      <c r="E200" s="94"/>
      <c r="F200" s="212"/>
      <c r="G200" s="212"/>
      <c r="H200" s="212"/>
    </row>
    <row r="201" spans="1:8" x14ac:dyDescent="0.2">
      <c r="A201" s="91"/>
      <c r="B201" s="91"/>
      <c r="C201" s="92"/>
      <c r="D201" s="91"/>
      <c r="E201" s="94"/>
      <c r="F201" s="212"/>
      <c r="G201" s="212"/>
      <c r="H201" s="212"/>
    </row>
    <row r="202" spans="1:8" x14ac:dyDescent="0.2">
      <c r="A202" s="91"/>
      <c r="B202" s="91"/>
      <c r="C202" s="92"/>
      <c r="D202" s="91"/>
      <c r="E202" s="94"/>
      <c r="F202" s="212"/>
      <c r="G202" s="212"/>
      <c r="H202" s="212"/>
    </row>
    <row r="203" spans="1:8" x14ac:dyDescent="0.2">
      <c r="A203" s="91"/>
      <c r="B203" s="91"/>
      <c r="C203" s="92"/>
      <c r="D203" s="91"/>
      <c r="E203" s="94"/>
      <c r="F203" s="212"/>
      <c r="G203" s="212"/>
      <c r="H203" s="212"/>
    </row>
    <row r="204" spans="1:8" x14ac:dyDescent="0.2">
      <c r="A204" s="91"/>
      <c r="B204" s="91"/>
      <c r="C204" s="92"/>
      <c r="D204" s="91"/>
      <c r="E204" s="94"/>
      <c r="F204" s="212"/>
      <c r="G204" s="212"/>
      <c r="H204" s="212"/>
    </row>
    <row r="205" spans="1:8" x14ac:dyDescent="0.2">
      <c r="A205" s="91"/>
      <c r="B205" s="91"/>
      <c r="C205" s="92"/>
      <c r="D205" s="91"/>
      <c r="E205" s="94"/>
      <c r="F205" s="212"/>
      <c r="G205" s="212"/>
      <c r="H205" s="212"/>
    </row>
    <row r="206" spans="1:8" x14ac:dyDescent="0.2">
      <c r="A206" s="91"/>
      <c r="B206" s="91"/>
      <c r="C206" s="92"/>
      <c r="D206" s="91"/>
      <c r="E206" s="94"/>
      <c r="F206" s="212"/>
      <c r="G206" s="212"/>
      <c r="H206" s="212"/>
    </row>
    <row r="207" spans="1:8" x14ac:dyDescent="0.2">
      <c r="A207" s="91"/>
      <c r="B207" s="91"/>
      <c r="C207" s="92"/>
      <c r="D207" s="91"/>
      <c r="E207" s="94"/>
      <c r="F207" s="212"/>
      <c r="G207" s="212"/>
      <c r="H207" s="212"/>
    </row>
    <row r="208" spans="1:8" x14ac:dyDescent="0.2">
      <c r="A208" s="91"/>
      <c r="B208" s="91"/>
      <c r="C208" s="92"/>
      <c r="D208" s="91"/>
      <c r="E208" s="94"/>
      <c r="F208" s="212"/>
      <c r="G208" s="212"/>
      <c r="H208" s="212"/>
    </row>
    <row r="209" spans="1:8" x14ac:dyDescent="0.2">
      <c r="A209" s="91"/>
      <c r="B209" s="91"/>
      <c r="C209" s="92"/>
      <c r="D209" s="91"/>
      <c r="E209" s="94"/>
      <c r="F209" s="212"/>
      <c r="G209" s="212"/>
      <c r="H209" s="212"/>
    </row>
    <row r="210" spans="1:8" x14ac:dyDescent="0.2">
      <c r="A210" s="91"/>
      <c r="B210" s="91"/>
      <c r="C210" s="92"/>
      <c r="D210" s="91"/>
      <c r="E210" s="94"/>
      <c r="F210" s="212"/>
      <c r="G210" s="212"/>
      <c r="H210" s="212"/>
    </row>
    <row r="211" spans="1:8" x14ac:dyDescent="0.2">
      <c r="A211" s="91"/>
      <c r="B211" s="91"/>
      <c r="C211" s="92"/>
      <c r="D211" s="91"/>
      <c r="E211" s="94"/>
      <c r="F211" s="212"/>
      <c r="G211" s="212"/>
      <c r="H211" s="212"/>
    </row>
    <row r="212" spans="1:8" x14ac:dyDescent="0.2">
      <c r="A212" s="91"/>
      <c r="B212" s="91"/>
      <c r="C212" s="92"/>
      <c r="D212" s="91"/>
      <c r="E212" s="94"/>
      <c r="F212" s="212"/>
      <c r="G212" s="212"/>
      <c r="H212" s="212"/>
    </row>
    <row r="213" spans="1:8" x14ac:dyDescent="0.2">
      <c r="A213" s="91"/>
      <c r="B213" s="91"/>
      <c r="C213" s="92"/>
      <c r="D213" s="91"/>
      <c r="E213" s="94"/>
      <c r="F213" s="212"/>
      <c r="G213" s="212"/>
      <c r="H213" s="212"/>
    </row>
    <row r="214" spans="1:8" x14ac:dyDescent="0.2">
      <c r="A214" s="91"/>
      <c r="B214" s="91"/>
      <c r="C214" s="92"/>
      <c r="D214" s="91"/>
      <c r="E214" s="94"/>
      <c r="F214" s="212"/>
      <c r="G214" s="212"/>
      <c r="H214" s="212"/>
    </row>
    <row r="215" spans="1:8" x14ac:dyDescent="0.2">
      <c r="A215" s="91"/>
      <c r="B215" s="91"/>
      <c r="C215" s="92"/>
      <c r="D215" s="91"/>
      <c r="E215" s="94"/>
      <c r="F215" s="212"/>
      <c r="G215" s="212"/>
      <c r="H215" s="212"/>
    </row>
    <row r="216" spans="1:8" x14ac:dyDescent="0.2">
      <c r="A216" s="91"/>
      <c r="B216" s="91"/>
      <c r="C216" s="92"/>
      <c r="D216" s="91"/>
      <c r="E216" s="94"/>
      <c r="F216" s="212"/>
      <c r="G216" s="212"/>
      <c r="H216" s="212"/>
    </row>
    <row r="217" spans="1:8" x14ac:dyDescent="0.2">
      <c r="A217" s="91"/>
      <c r="B217" s="91"/>
      <c r="C217" s="92"/>
      <c r="D217" s="91"/>
      <c r="E217" s="94"/>
      <c r="F217" s="212"/>
      <c r="G217" s="212"/>
      <c r="H217" s="212"/>
    </row>
    <row r="218" spans="1:8" x14ac:dyDescent="0.2">
      <c r="A218" s="91"/>
      <c r="B218" s="91"/>
      <c r="C218" s="92"/>
      <c r="D218" s="91"/>
      <c r="E218" s="94"/>
      <c r="F218" s="212"/>
      <c r="G218" s="212"/>
      <c r="H218" s="212"/>
    </row>
    <row r="219" spans="1:8" x14ac:dyDescent="0.2">
      <c r="A219" s="91"/>
      <c r="B219" s="91"/>
      <c r="C219" s="92"/>
      <c r="D219" s="91"/>
      <c r="E219" s="94"/>
      <c r="F219" s="212"/>
      <c r="G219" s="212"/>
      <c r="H219" s="212"/>
    </row>
    <row r="220" spans="1:8" x14ac:dyDescent="0.2">
      <c r="A220" s="91"/>
      <c r="B220" s="91"/>
      <c r="C220" s="92"/>
      <c r="D220" s="91"/>
      <c r="E220" s="94"/>
      <c r="F220" s="212"/>
      <c r="G220" s="212"/>
      <c r="H220" s="212"/>
    </row>
    <row r="221" spans="1:8" x14ac:dyDescent="0.2">
      <c r="A221" s="91"/>
      <c r="B221" s="91"/>
      <c r="C221" s="92"/>
      <c r="D221" s="91"/>
      <c r="E221" s="94"/>
      <c r="F221" s="212"/>
      <c r="G221" s="212"/>
      <c r="H221" s="212"/>
    </row>
    <row r="222" spans="1:8" x14ac:dyDescent="0.2">
      <c r="A222" s="91"/>
      <c r="B222" s="91"/>
      <c r="C222" s="92"/>
      <c r="D222" s="91"/>
      <c r="E222" s="94"/>
      <c r="F222" s="212"/>
      <c r="G222" s="212"/>
      <c r="H222" s="212"/>
    </row>
    <row r="223" spans="1:8" x14ac:dyDescent="0.2">
      <c r="A223" s="91"/>
      <c r="B223" s="91"/>
      <c r="C223" s="92"/>
      <c r="D223" s="91"/>
      <c r="E223" s="94"/>
      <c r="F223" s="212"/>
      <c r="G223" s="212"/>
      <c r="H223" s="212"/>
    </row>
    <row r="224" spans="1:8" x14ac:dyDescent="0.2">
      <c r="A224" s="91"/>
      <c r="B224" s="91"/>
      <c r="C224" s="92"/>
      <c r="D224" s="91"/>
      <c r="E224" s="94"/>
      <c r="F224" s="212"/>
      <c r="G224" s="212"/>
      <c r="H224" s="212"/>
    </row>
    <row r="225" spans="1:8" x14ac:dyDescent="0.2">
      <c r="A225" s="91"/>
      <c r="B225" s="91"/>
      <c r="C225" s="92"/>
      <c r="D225" s="91"/>
      <c r="E225" s="94"/>
      <c r="F225" s="212"/>
      <c r="G225" s="212"/>
      <c r="H225" s="212"/>
    </row>
    <row r="226" spans="1:8" x14ac:dyDescent="0.2">
      <c r="A226" s="91"/>
      <c r="B226" s="91"/>
      <c r="C226" s="92"/>
      <c r="D226" s="91"/>
      <c r="E226" s="94"/>
      <c r="F226" s="212"/>
      <c r="G226" s="212"/>
      <c r="H226" s="212"/>
    </row>
    <row r="227" spans="1:8" x14ac:dyDescent="0.2">
      <c r="A227" s="91"/>
      <c r="B227" s="91"/>
      <c r="C227" s="92"/>
      <c r="D227" s="91"/>
      <c r="E227" s="94"/>
      <c r="F227" s="212"/>
      <c r="G227" s="212"/>
      <c r="H227" s="212"/>
    </row>
    <row r="228" spans="1:8" x14ac:dyDescent="0.2">
      <c r="A228" s="91"/>
      <c r="B228" s="91"/>
      <c r="C228" s="92"/>
      <c r="D228" s="91"/>
      <c r="E228" s="94"/>
      <c r="F228" s="212"/>
      <c r="G228" s="212"/>
      <c r="H228" s="212"/>
    </row>
    <row r="229" spans="1:8" x14ac:dyDescent="0.2">
      <c r="A229" s="91"/>
      <c r="B229" s="91"/>
      <c r="C229" s="92"/>
      <c r="D229" s="91"/>
      <c r="E229" s="94"/>
      <c r="F229" s="212"/>
      <c r="G229" s="212"/>
      <c r="H229" s="212"/>
    </row>
    <row r="230" spans="1:8" x14ac:dyDescent="0.2">
      <c r="A230" s="91"/>
      <c r="B230" s="91"/>
      <c r="C230" s="92"/>
      <c r="D230" s="91"/>
      <c r="E230" s="94"/>
      <c r="F230" s="212"/>
      <c r="G230" s="212"/>
      <c r="H230" s="212"/>
    </row>
    <row r="231" spans="1:8" x14ac:dyDescent="0.2">
      <c r="A231" s="91"/>
      <c r="B231" s="91"/>
      <c r="C231" s="92"/>
      <c r="D231" s="91"/>
      <c r="E231" s="94"/>
      <c r="F231" s="212"/>
      <c r="G231" s="212"/>
      <c r="H231" s="212"/>
    </row>
    <row r="232" spans="1:8" x14ac:dyDescent="0.2">
      <c r="A232" s="91"/>
      <c r="B232" s="91"/>
      <c r="C232" s="92"/>
      <c r="D232" s="91"/>
      <c r="E232" s="94"/>
      <c r="F232" s="212"/>
      <c r="G232" s="212"/>
      <c r="H232" s="212"/>
    </row>
    <row r="233" spans="1:8" x14ac:dyDescent="0.2">
      <c r="A233" s="91"/>
      <c r="B233" s="91"/>
      <c r="C233" s="92"/>
      <c r="D233" s="91"/>
      <c r="E233" s="94"/>
      <c r="F233" s="212"/>
      <c r="G233" s="212"/>
      <c r="H233" s="212"/>
    </row>
    <row r="234" spans="1:8" x14ac:dyDescent="0.2">
      <c r="A234" s="91"/>
      <c r="B234" s="91"/>
      <c r="C234" s="92"/>
      <c r="D234" s="91"/>
      <c r="E234" s="94"/>
      <c r="F234" s="212"/>
      <c r="G234" s="212"/>
      <c r="H234" s="212"/>
    </row>
    <row r="235" spans="1:8" x14ac:dyDescent="0.2">
      <c r="A235" s="91"/>
      <c r="B235" s="91"/>
      <c r="C235" s="92"/>
      <c r="D235" s="91"/>
      <c r="E235" s="94"/>
      <c r="F235" s="212"/>
      <c r="G235" s="212"/>
      <c r="H235" s="212"/>
    </row>
    <row r="236" spans="1:8" x14ac:dyDescent="0.2">
      <c r="A236" s="91"/>
      <c r="B236" s="91"/>
      <c r="C236" s="92"/>
      <c r="D236" s="91"/>
      <c r="E236" s="94"/>
      <c r="F236" s="212"/>
      <c r="G236" s="212"/>
      <c r="H236" s="212"/>
    </row>
    <row r="237" spans="1:8" x14ac:dyDescent="0.2">
      <c r="A237" s="91"/>
      <c r="B237" s="91"/>
      <c r="C237" s="92"/>
      <c r="D237" s="91"/>
      <c r="E237" s="94"/>
      <c r="F237" s="212"/>
      <c r="G237" s="212"/>
      <c r="H237" s="212"/>
    </row>
    <row r="238" spans="1:8" x14ac:dyDescent="0.2">
      <c r="A238" s="91"/>
      <c r="B238" s="91"/>
      <c r="C238" s="92"/>
      <c r="D238" s="91"/>
      <c r="E238" s="94"/>
      <c r="F238" s="212"/>
      <c r="G238" s="212"/>
      <c r="H238" s="212"/>
    </row>
    <row r="239" spans="1:8" x14ac:dyDescent="0.2">
      <c r="A239" s="91"/>
      <c r="B239" s="91"/>
      <c r="C239" s="92"/>
      <c r="D239" s="91"/>
      <c r="E239" s="94"/>
      <c r="F239" s="212"/>
      <c r="G239" s="212"/>
      <c r="H239" s="212"/>
    </row>
    <row r="240" spans="1:8" x14ac:dyDescent="0.2">
      <c r="A240" s="91"/>
      <c r="B240" s="91"/>
      <c r="C240" s="92"/>
      <c r="D240" s="91"/>
      <c r="E240" s="94"/>
      <c r="F240" s="212"/>
      <c r="G240" s="212"/>
      <c r="H240" s="212"/>
    </row>
    <row r="241" spans="1:8" x14ac:dyDescent="0.2">
      <c r="A241" s="91"/>
      <c r="B241" s="91"/>
      <c r="C241" s="92"/>
      <c r="D241" s="91"/>
      <c r="E241" s="94"/>
      <c r="F241" s="212"/>
      <c r="G241" s="212"/>
      <c r="H241" s="212"/>
    </row>
    <row r="242" spans="1:8" x14ac:dyDescent="0.2">
      <c r="A242" s="91"/>
      <c r="B242" s="91"/>
      <c r="C242" s="92"/>
      <c r="D242" s="91"/>
      <c r="E242" s="94"/>
      <c r="F242" s="212"/>
      <c r="G242" s="212"/>
      <c r="H242" s="212"/>
    </row>
    <row r="243" spans="1:8" x14ac:dyDescent="0.2">
      <c r="A243" s="91"/>
      <c r="B243" s="91"/>
      <c r="C243" s="92"/>
      <c r="D243" s="91"/>
      <c r="E243" s="94"/>
      <c r="F243" s="212"/>
      <c r="G243" s="212"/>
      <c r="H243" s="212"/>
    </row>
    <row r="244" spans="1:8" x14ac:dyDescent="0.2">
      <c r="A244" s="91"/>
      <c r="B244" s="91"/>
      <c r="C244" s="92"/>
      <c r="D244" s="91"/>
      <c r="E244" s="94"/>
      <c r="F244" s="212"/>
      <c r="G244" s="212"/>
      <c r="H244" s="212"/>
    </row>
    <row r="245" spans="1:8" x14ac:dyDescent="0.2">
      <c r="A245" s="91"/>
      <c r="B245" s="91"/>
      <c r="C245" s="92"/>
      <c r="D245" s="91"/>
      <c r="E245" s="94"/>
      <c r="F245" s="212"/>
      <c r="G245" s="212"/>
      <c r="H245" s="212"/>
    </row>
    <row r="246" spans="1:8" x14ac:dyDescent="0.2">
      <c r="A246" s="91"/>
      <c r="B246" s="91"/>
      <c r="C246" s="92"/>
      <c r="D246" s="91"/>
      <c r="E246" s="94"/>
      <c r="F246" s="212"/>
      <c r="G246" s="212"/>
      <c r="H246" s="212"/>
    </row>
    <row r="247" spans="1:8" x14ac:dyDescent="0.2">
      <c r="A247" s="91"/>
      <c r="B247" s="91"/>
      <c r="C247" s="92"/>
      <c r="D247" s="91"/>
      <c r="E247" s="94"/>
      <c r="F247" s="212"/>
      <c r="G247" s="212"/>
      <c r="H247" s="212"/>
    </row>
    <row r="248" spans="1:8" x14ac:dyDescent="0.2">
      <c r="A248" s="91"/>
      <c r="B248" s="91"/>
      <c r="C248" s="92"/>
      <c r="D248" s="91"/>
      <c r="E248" s="94"/>
      <c r="F248" s="212"/>
      <c r="G248" s="212"/>
      <c r="H248" s="212"/>
    </row>
    <row r="249" spans="1:8" x14ac:dyDescent="0.2">
      <c r="A249" s="91"/>
      <c r="B249" s="91"/>
      <c r="C249" s="92"/>
      <c r="D249" s="91"/>
      <c r="E249" s="94"/>
      <c r="F249" s="212"/>
      <c r="G249" s="212"/>
      <c r="H249" s="212"/>
    </row>
    <row r="250" spans="1:8" x14ac:dyDescent="0.2">
      <c r="A250" s="91"/>
      <c r="B250" s="91"/>
      <c r="C250" s="92"/>
      <c r="D250" s="91"/>
      <c r="E250" s="94"/>
      <c r="F250" s="212"/>
      <c r="G250" s="212"/>
      <c r="H250" s="212"/>
    </row>
    <row r="251" spans="1:8" x14ac:dyDescent="0.2">
      <c r="A251" s="91"/>
      <c r="B251" s="91"/>
      <c r="C251" s="92"/>
      <c r="D251" s="91"/>
      <c r="E251" s="94"/>
      <c r="F251" s="212"/>
      <c r="G251" s="212"/>
      <c r="H251" s="212"/>
    </row>
    <row r="252" spans="1:8" x14ac:dyDescent="0.2">
      <c r="A252" s="91"/>
      <c r="B252" s="91"/>
      <c r="C252" s="92"/>
      <c r="D252" s="91"/>
      <c r="E252" s="94"/>
      <c r="F252" s="212"/>
      <c r="G252" s="212"/>
      <c r="H252" s="212"/>
    </row>
    <row r="253" spans="1:8" x14ac:dyDescent="0.2">
      <c r="A253" s="91"/>
      <c r="B253" s="91"/>
      <c r="C253" s="92"/>
      <c r="D253" s="91"/>
      <c r="E253" s="94"/>
      <c r="F253" s="212"/>
      <c r="G253" s="212"/>
      <c r="H253" s="212"/>
    </row>
    <row r="254" spans="1:8" x14ac:dyDescent="0.2">
      <c r="A254" s="91"/>
      <c r="B254" s="91"/>
      <c r="C254" s="92"/>
      <c r="D254" s="91"/>
      <c r="E254" s="94"/>
      <c r="F254" s="212"/>
      <c r="G254" s="212"/>
      <c r="H254" s="212"/>
    </row>
    <row r="255" spans="1:8" x14ac:dyDescent="0.2">
      <c r="A255" s="91"/>
      <c r="B255" s="91"/>
      <c r="C255" s="92"/>
      <c r="D255" s="91"/>
      <c r="E255" s="94"/>
      <c r="F255" s="212"/>
      <c r="G255" s="212"/>
      <c r="H255" s="212"/>
    </row>
    <row r="256" spans="1:8" x14ac:dyDescent="0.2">
      <c r="A256" s="91"/>
      <c r="B256" s="91"/>
      <c r="C256" s="92"/>
      <c r="D256" s="91"/>
      <c r="E256" s="94"/>
      <c r="F256" s="212"/>
      <c r="G256" s="212"/>
      <c r="H256" s="212"/>
    </row>
    <row r="257" spans="1:8" x14ac:dyDescent="0.2">
      <c r="A257" s="91"/>
      <c r="B257" s="91"/>
      <c r="C257" s="92"/>
      <c r="D257" s="91"/>
      <c r="E257" s="94"/>
      <c r="F257" s="212"/>
      <c r="G257" s="212"/>
      <c r="H257" s="212"/>
    </row>
    <row r="258" spans="1:8" x14ac:dyDescent="0.2">
      <c r="A258" s="91"/>
      <c r="B258" s="91"/>
      <c r="C258" s="92"/>
      <c r="D258" s="91"/>
      <c r="E258" s="94"/>
      <c r="F258" s="212"/>
      <c r="G258" s="212"/>
      <c r="H258" s="212"/>
    </row>
    <row r="259" spans="1:8" x14ac:dyDescent="0.2">
      <c r="A259" s="91"/>
      <c r="B259" s="91"/>
      <c r="C259" s="92"/>
      <c r="D259" s="91"/>
      <c r="E259" s="94"/>
      <c r="F259" s="212"/>
      <c r="G259" s="212"/>
      <c r="H259" s="212"/>
    </row>
    <row r="260" spans="1:8" x14ac:dyDescent="0.2">
      <c r="A260" s="91"/>
      <c r="B260" s="91"/>
      <c r="C260" s="92"/>
      <c r="D260" s="91"/>
      <c r="E260" s="94"/>
      <c r="F260" s="212"/>
      <c r="G260" s="212"/>
      <c r="H260" s="212"/>
    </row>
    <row r="261" spans="1:8" x14ac:dyDescent="0.2">
      <c r="A261" s="91"/>
      <c r="B261" s="91"/>
      <c r="C261" s="92"/>
      <c r="D261" s="91"/>
      <c r="E261" s="94"/>
      <c r="F261" s="212"/>
      <c r="G261" s="212"/>
      <c r="H261" s="212"/>
    </row>
    <row r="262" spans="1:8" x14ac:dyDescent="0.2">
      <c r="A262" s="91"/>
      <c r="B262" s="91"/>
      <c r="C262" s="92"/>
      <c r="D262" s="91"/>
      <c r="E262" s="94"/>
      <c r="F262" s="212"/>
      <c r="G262" s="212"/>
      <c r="H262" s="212"/>
    </row>
    <row r="263" spans="1:8" x14ac:dyDescent="0.2">
      <c r="A263" s="91"/>
      <c r="B263" s="91"/>
      <c r="C263" s="92"/>
      <c r="D263" s="91"/>
      <c r="E263" s="94"/>
      <c r="F263" s="212"/>
      <c r="G263" s="212"/>
      <c r="H263" s="212"/>
    </row>
    <row r="264" spans="1:8" x14ac:dyDescent="0.2">
      <c r="A264" s="91"/>
      <c r="B264" s="91"/>
      <c r="C264" s="92"/>
      <c r="D264" s="91"/>
      <c r="E264" s="94"/>
      <c r="F264" s="212"/>
      <c r="G264" s="212"/>
      <c r="H264" s="212"/>
    </row>
    <row r="265" spans="1:8" x14ac:dyDescent="0.2">
      <c r="A265" s="91"/>
      <c r="B265" s="91"/>
      <c r="C265" s="92"/>
      <c r="D265" s="91"/>
      <c r="E265" s="94"/>
      <c r="F265" s="212"/>
      <c r="G265" s="212"/>
      <c r="H265" s="212"/>
    </row>
    <row r="266" spans="1:8" x14ac:dyDescent="0.2">
      <c r="A266" s="91"/>
      <c r="B266" s="91"/>
      <c r="C266" s="92"/>
      <c r="D266" s="91"/>
      <c r="E266" s="94"/>
      <c r="F266" s="212"/>
      <c r="G266" s="212"/>
      <c r="H266" s="212"/>
    </row>
    <row r="267" spans="1:8" x14ac:dyDescent="0.2">
      <c r="A267" s="91"/>
      <c r="B267" s="91"/>
      <c r="C267" s="92"/>
      <c r="D267" s="91"/>
      <c r="E267" s="94"/>
      <c r="F267" s="212"/>
      <c r="G267" s="212"/>
      <c r="H267" s="212"/>
    </row>
    <row r="268" spans="1:8" x14ac:dyDescent="0.2">
      <c r="A268" s="91"/>
      <c r="B268" s="91"/>
      <c r="C268" s="92"/>
      <c r="D268" s="91"/>
      <c r="E268" s="94"/>
      <c r="F268" s="212"/>
      <c r="G268" s="212"/>
      <c r="H268" s="212"/>
    </row>
    <row r="269" spans="1:8" x14ac:dyDescent="0.2">
      <c r="A269" s="91"/>
      <c r="B269" s="91"/>
      <c r="C269" s="92"/>
      <c r="D269" s="91"/>
      <c r="E269" s="94"/>
      <c r="F269" s="212"/>
      <c r="G269" s="212"/>
      <c r="H269" s="212"/>
    </row>
    <row r="270" spans="1:8" x14ac:dyDescent="0.2">
      <c r="A270" s="91"/>
      <c r="B270" s="91"/>
      <c r="C270" s="92"/>
      <c r="D270" s="91"/>
      <c r="E270" s="94"/>
      <c r="F270" s="212"/>
      <c r="G270" s="212"/>
      <c r="H270" s="212"/>
    </row>
    <row r="271" spans="1:8" x14ac:dyDescent="0.2">
      <c r="A271" s="91"/>
      <c r="B271" s="91"/>
      <c r="C271" s="92"/>
      <c r="D271" s="91"/>
      <c r="E271" s="94"/>
      <c r="F271" s="212"/>
      <c r="G271" s="212"/>
      <c r="H271" s="212"/>
    </row>
    <row r="272" spans="1:8" x14ac:dyDescent="0.2">
      <c r="A272" s="91"/>
      <c r="B272" s="91"/>
      <c r="C272" s="92"/>
      <c r="D272" s="91"/>
      <c r="E272" s="94"/>
      <c r="F272" s="212"/>
      <c r="G272" s="212"/>
      <c r="H272" s="212"/>
    </row>
    <row r="273" spans="1:8" x14ac:dyDescent="0.2">
      <c r="A273" s="91"/>
      <c r="B273" s="91"/>
      <c r="C273" s="92"/>
      <c r="D273" s="91"/>
      <c r="E273" s="94"/>
      <c r="F273" s="212"/>
      <c r="G273" s="212"/>
      <c r="H273" s="212"/>
    </row>
    <row r="274" spans="1:8" x14ac:dyDescent="0.2">
      <c r="A274" s="91"/>
      <c r="B274" s="91"/>
      <c r="C274" s="92"/>
      <c r="D274" s="91"/>
      <c r="E274" s="94"/>
      <c r="F274" s="212"/>
      <c r="G274" s="212"/>
      <c r="H274" s="212"/>
    </row>
    <row r="275" spans="1:8" x14ac:dyDescent="0.2">
      <c r="A275" s="91"/>
      <c r="B275" s="91"/>
      <c r="C275" s="92"/>
      <c r="D275" s="91"/>
      <c r="E275" s="94"/>
      <c r="F275" s="212"/>
      <c r="G275" s="212"/>
      <c r="H275" s="212"/>
    </row>
    <row r="276" spans="1:8" x14ac:dyDescent="0.2">
      <c r="A276" s="91"/>
      <c r="B276" s="91"/>
      <c r="C276" s="92"/>
      <c r="D276" s="91"/>
      <c r="E276" s="94"/>
      <c r="F276" s="212"/>
      <c r="G276" s="212"/>
      <c r="H276" s="212"/>
    </row>
    <row r="277" spans="1:8" x14ac:dyDescent="0.2">
      <c r="A277" s="91"/>
      <c r="B277" s="91"/>
      <c r="C277" s="92"/>
      <c r="D277" s="91"/>
      <c r="E277" s="94"/>
      <c r="F277" s="212"/>
      <c r="G277" s="212"/>
      <c r="H277" s="212"/>
    </row>
    <row r="278" spans="1:8" x14ac:dyDescent="0.2">
      <c r="A278" s="91"/>
      <c r="B278" s="91"/>
      <c r="C278" s="92"/>
      <c r="D278" s="91"/>
      <c r="E278" s="94"/>
      <c r="F278" s="212"/>
      <c r="G278" s="212"/>
      <c r="H278" s="212"/>
    </row>
    <row r="279" spans="1:8" x14ac:dyDescent="0.2">
      <c r="A279" s="91"/>
      <c r="B279" s="91"/>
      <c r="C279" s="92"/>
      <c r="D279" s="91"/>
      <c r="E279" s="94"/>
      <c r="F279" s="212"/>
      <c r="G279" s="212"/>
      <c r="H279" s="212"/>
    </row>
    <row r="280" spans="1:8" x14ac:dyDescent="0.2">
      <c r="A280" s="91"/>
      <c r="B280" s="91"/>
      <c r="C280" s="92"/>
      <c r="D280" s="91"/>
      <c r="E280" s="94"/>
      <c r="F280" s="212"/>
      <c r="G280" s="212"/>
      <c r="H280" s="212"/>
    </row>
    <row r="281" spans="1:8" x14ac:dyDescent="0.2">
      <c r="A281" s="91"/>
      <c r="B281" s="91"/>
      <c r="C281" s="92"/>
      <c r="D281" s="91"/>
      <c r="E281" s="94"/>
      <c r="F281" s="212"/>
      <c r="G281" s="212"/>
      <c r="H281" s="212"/>
    </row>
    <row r="282" spans="1:8" x14ac:dyDescent="0.2">
      <c r="A282" s="91"/>
      <c r="B282" s="91"/>
      <c r="C282" s="92"/>
      <c r="D282" s="91"/>
      <c r="E282" s="94"/>
      <c r="F282" s="212"/>
      <c r="G282" s="212"/>
      <c r="H282" s="212"/>
    </row>
    <row r="283" spans="1:8" x14ac:dyDescent="0.2">
      <c r="A283" s="91"/>
      <c r="B283" s="91"/>
      <c r="C283" s="92"/>
      <c r="D283" s="91"/>
      <c r="E283" s="94"/>
      <c r="F283" s="212"/>
      <c r="G283" s="212"/>
      <c r="H283" s="212"/>
    </row>
    <row r="284" spans="1:8" x14ac:dyDescent="0.2">
      <c r="A284" s="91"/>
      <c r="B284" s="91"/>
      <c r="C284" s="92"/>
      <c r="D284" s="91"/>
      <c r="E284" s="94"/>
      <c r="F284" s="212"/>
      <c r="G284" s="212"/>
      <c r="H284" s="212"/>
    </row>
    <row r="285" spans="1:8" x14ac:dyDescent="0.2">
      <c r="A285" s="91"/>
      <c r="B285" s="91"/>
      <c r="C285" s="92"/>
      <c r="D285" s="91"/>
      <c r="E285" s="94"/>
      <c r="F285" s="212"/>
      <c r="G285" s="212"/>
      <c r="H285" s="212"/>
    </row>
    <row r="286" spans="1:8" x14ac:dyDescent="0.2">
      <c r="A286" s="91"/>
      <c r="B286" s="91"/>
      <c r="C286" s="92"/>
      <c r="D286" s="91"/>
      <c r="E286" s="94"/>
      <c r="F286" s="212"/>
      <c r="G286" s="212"/>
      <c r="H286" s="212"/>
    </row>
    <row r="287" spans="1:8" x14ac:dyDescent="0.2">
      <c r="A287" s="91"/>
      <c r="B287" s="91"/>
      <c r="C287" s="92"/>
      <c r="D287" s="91"/>
      <c r="E287" s="94"/>
      <c r="F287" s="212"/>
      <c r="G287" s="212"/>
      <c r="H287" s="212"/>
    </row>
    <row r="288" spans="1:8" x14ac:dyDescent="0.2">
      <c r="A288" s="91"/>
      <c r="B288" s="91"/>
      <c r="C288" s="92"/>
      <c r="D288" s="91"/>
      <c r="E288" s="94"/>
      <c r="F288" s="212"/>
      <c r="G288" s="212"/>
      <c r="H288" s="212"/>
    </row>
    <row r="289" spans="1:8" x14ac:dyDescent="0.2">
      <c r="A289" s="91"/>
      <c r="B289" s="91"/>
      <c r="C289" s="92"/>
      <c r="D289" s="91"/>
      <c r="E289" s="94"/>
      <c r="F289" s="212"/>
      <c r="G289" s="212"/>
      <c r="H289" s="212"/>
    </row>
    <row r="290" spans="1:8" x14ac:dyDescent="0.2">
      <c r="A290" s="91"/>
      <c r="B290" s="91"/>
      <c r="C290" s="92"/>
      <c r="D290" s="91"/>
      <c r="E290" s="94"/>
      <c r="F290" s="212"/>
      <c r="G290" s="212"/>
      <c r="H290" s="212"/>
    </row>
    <row r="291" spans="1:8" x14ac:dyDescent="0.2">
      <c r="A291" s="91"/>
      <c r="B291" s="91"/>
      <c r="C291" s="92"/>
      <c r="D291" s="91"/>
      <c r="E291" s="94"/>
      <c r="F291" s="212"/>
      <c r="G291" s="212"/>
      <c r="H291" s="212"/>
    </row>
    <row r="292" spans="1:8" x14ac:dyDescent="0.2">
      <c r="A292" s="91"/>
      <c r="B292" s="91"/>
      <c r="C292" s="92"/>
      <c r="D292" s="91"/>
      <c r="E292" s="94"/>
      <c r="F292" s="212"/>
      <c r="G292" s="212"/>
      <c r="H292" s="212"/>
    </row>
    <row r="293" spans="1:8" x14ac:dyDescent="0.2">
      <c r="A293" s="91"/>
      <c r="B293" s="91"/>
      <c r="C293" s="92"/>
      <c r="D293" s="91"/>
      <c r="E293" s="94"/>
      <c r="F293" s="212"/>
      <c r="G293" s="212"/>
      <c r="H293" s="212"/>
    </row>
    <row r="294" spans="1:8" x14ac:dyDescent="0.2">
      <c r="A294" s="91"/>
      <c r="B294" s="91"/>
      <c r="C294" s="92"/>
      <c r="D294" s="91"/>
      <c r="E294" s="94"/>
      <c r="F294" s="212"/>
      <c r="G294" s="212"/>
      <c r="H294" s="212"/>
    </row>
    <row r="295" spans="1:8" x14ac:dyDescent="0.2">
      <c r="A295" s="91"/>
      <c r="B295" s="91"/>
      <c r="C295" s="92"/>
      <c r="D295" s="91"/>
      <c r="E295" s="94"/>
      <c r="F295" s="212"/>
      <c r="G295" s="212"/>
      <c r="H295" s="212"/>
    </row>
    <row r="296" spans="1:8" x14ac:dyDescent="0.2">
      <c r="A296" s="91"/>
      <c r="B296" s="91"/>
      <c r="C296" s="92"/>
      <c r="D296" s="91"/>
      <c r="E296" s="94"/>
      <c r="F296" s="212"/>
      <c r="G296" s="212"/>
      <c r="H296" s="212"/>
    </row>
    <row r="297" spans="1:8" x14ac:dyDescent="0.2">
      <c r="A297" s="91"/>
      <c r="B297" s="91"/>
      <c r="C297" s="92"/>
      <c r="D297" s="91"/>
      <c r="E297" s="94"/>
      <c r="F297" s="212"/>
      <c r="G297" s="212"/>
      <c r="H297" s="212"/>
    </row>
    <row r="298" spans="1:8" x14ac:dyDescent="0.2">
      <c r="A298" s="91"/>
      <c r="B298" s="91"/>
      <c r="C298" s="92"/>
      <c r="D298" s="91"/>
      <c r="E298" s="94"/>
      <c r="F298" s="212"/>
      <c r="G298" s="212"/>
      <c r="H298" s="212"/>
    </row>
    <row r="299" spans="1:8" x14ac:dyDescent="0.2">
      <c r="A299" s="91"/>
      <c r="B299" s="91"/>
      <c r="C299" s="92"/>
      <c r="D299" s="91"/>
      <c r="E299" s="94"/>
      <c r="F299" s="212"/>
      <c r="G299" s="212"/>
      <c r="H299" s="212"/>
    </row>
    <row r="300" spans="1:8" x14ac:dyDescent="0.2">
      <c r="A300" s="91"/>
      <c r="B300" s="91"/>
      <c r="C300" s="92"/>
      <c r="D300" s="91"/>
      <c r="E300" s="94"/>
      <c r="F300" s="212"/>
      <c r="G300" s="212"/>
      <c r="H300" s="212"/>
    </row>
    <row r="301" spans="1:8" x14ac:dyDescent="0.2">
      <c r="A301" s="91"/>
      <c r="B301" s="91"/>
      <c r="C301" s="92"/>
      <c r="D301" s="91"/>
      <c r="E301" s="94"/>
      <c r="F301" s="212"/>
      <c r="G301" s="212"/>
      <c r="H301" s="212"/>
    </row>
    <row r="302" spans="1:8" x14ac:dyDescent="0.2">
      <c r="A302" s="91"/>
      <c r="B302" s="91"/>
      <c r="C302" s="92"/>
      <c r="D302" s="91"/>
      <c r="E302" s="94"/>
      <c r="F302" s="212"/>
      <c r="G302" s="212"/>
      <c r="H302" s="212"/>
    </row>
    <row r="303" spans="1:8" x14ac:dyDescent="0.2">
      <c r="A303" s="91"/>
      <c r="B303" s="91"/>
      <c r="C303" s="92"/>
      <c r="D303" s="91"/>
      <c r="E303" s="94"/>
      <c r="F303" s="212"/>
      <c r="G303" s="212"/>
      <c r="H303" s="212"/>
    </row>
    <row r="304" spans="1:8" x14ac:dyDescent="0.2">
      <c r="A304" s="91"/>
      <c r="B304" s="91"/>
      <c r="C304" s="92"/>
      <c r="D304" s="91"/>
      <c r="E304" s="94"/>
      <c r="F304" s="212"/>
      <c r="G304" s="212"/>
      <c r="H304" s="212"/>
    </row>
    <row r="305" spans="1:8" x14ac:dyDescent="0.2">
      <c r="A305" s="91"/>
      <c r="B305" s="91"/>
      <c r="C305" s="92"/>
      <c r="D305" s="91"/>
      <c r="E305" s="94"/>
      <c r="F305" s="212"/>
      <c r="G305" s="212"/>
      <c r="H305" s="212"/>
    </row>
    <row r="306" spans="1:8" x14ac:dyDescent="0.2">
      <c r="A306" s="91"/>
      <c r="B306" s="91"/>
      <c r="C306" s="92"/>
      <c r="D306" s="91"/>
      <c r="E306" s="94"/>
      <c r="F306" s="212"/>
      <c r="G306" s="212"/>
      <c r="H306" s="212"/>
    </row>
    <row r="307" spans="1:8" x14ac:dyDescent="0.2">
      <c r="A307" s="91"/>
      <c r="B307" s="91"/>
      <c r="C307" s="92"/>
      <c r="D307" s="91"/>
      <c r="E307" s="94"/>
      <c r="F307" s="212"/>
      <c r="G307" s="212"/>
      <c r="H307" s="212"/>
    </row>
    <row r="308" spans="1:8" x14ac:dyDescent="0.2">
      <c r="A308" s="91"/>
      <c r="B308" s="91"/>
      <c r="C308" s="92"/>
      <c r="D308" s="91"/>
      <c r="E308" s="94"/>
      <c r="F308" s="212"/>
      <c r="G308" s="212"/>
      <c r="H308" s="212"/>
    </row>
    <row r="309" spans="1:8" x14ac:dyDescent="0.2">
      <c r="A309" s="91"/>
      <c r="B309" s="91"/>
      <c r="C309" s="92"/>
      <c r="D309" s="91"/>
      <c r="E309" s="94"/>
      <c r="F309" s="212"/>
      <c r="G309" s="212"/>
      <c r="H309" s="212"/>
    </row>
    <row r="310" spans="1:8" x14ac:dyDescent="0.2">
      <c r="A310" s="91"/>
      <c r="B310" s="91"/>
      <c r="C310" s="92"/>
      <c r="D310" s="91"/>
      <c r="E310" s="94"/>
      <c r="F310" s="212"/>
      <c r="G310" s="212"/>
      <c r="H310" s="212"/>
    </row>
    <row r="311" spans="1:8" x14ac:dyDescent="0.2">
      <c r="A311" s="91"/>
      <c r="B311" s="91"/>
      <c r="C311" s="92"/>
      <c r="D311" s="91"/>
      <c r="E311" s="94"/>
      <c r="F311" s="212"/>
      <c r="G311" s="212"/>
      <c r="H311" s="212"/>
    </row>
    <row r="312" spans="1:8" x14ac:dyDescent="0.2">
      <c r="A312" s="91"/>
      <c r="B312" s="91"/>
      <c r="C312" s="92"/>
      <c r="D312" s="91"/>
      <c r="E312" s="94"/>
      <c r="F312" s="212"/>
      <c r="G312" s="212"/>
      <c r="H312" s="212"/>
    </row>
    <row r="313" spans="1:8" x14ac:dyDescent="0.2">
      <c r="A313" s="91"/>
      <c r="B313" s="91"/>
      <c r="C313" s="92"/>
      <c r="D313" s="91"/>
      <c r="E313" s="94"/>
      <c r="F313" s="212"/>
      <c r="G313" s="212"/>
      <c r="H313" s="212"/>
    </row>
    <row r="314" spans="1:8" x14ac:dyDescent="0.2">
      <c r="A314" s="91"/>
      <c r="B314" s="91"/>
      <c r="C314" s="92"/>
      <c r="D314" s="91"/>
      <c r="E314" s="94"/>
      <c r="F314" s="212"/>
      <c r="G314" s="212"/>
      <c r="H314" s="212"/>
    </row>
    <row r="315" spans="1:8" x14ac:dyDescent="0.2">
      <c r="A315" s="91"/>
      <c r="B315" s="91"/>
      <c r="C315" s="92"/>
      <c r="D315" s="91"/>
      <c r="E315" s="94"/>
      <c r="F315" s="212"/>
      <c r="G315" s="212"/>
      <c r="H315" s="212"/>
    </row>
    <row r="316" spans="1:8" x14ac:dyDescent="0.2">
      <c r="A316" s="91"/>
      <c r="B316" s="91"/>
      <c r="C316" s="92"/>
      <c r="D316" s="91"/>
      <c r="E316" s="94"/>
      <c r="F316" s="212"/>
      <c r="G316" s="212"/>
      <c r="H316" s="212"/>
    </row>
    <row r="317" spans="1:8" x14ac:dyDescent="0.2">
      <c r="A317" s="91"/>
      <c r="B317" s="91"/>
      <c r="C317" s="92"/>
      <c r="D317" s="91"/>
      <c r="E317" s="94"/>
      <c r="F317" s="212"/>
      <c r="G317" s="212"/>
      <c r="H317" s="212"/>
    </row>
    <row r="318" spans="1:8" x14ac:dyDescent="0.2">
      <c r="A318" s="91"/>
      <c r="B318" s="91"/>
      <c r="C318" s="92"/>
      <c r="D318" s="91"/>
      <c r="E318" s="94"/>
      <c r="F318" s="212"/>
      <c r="G318" s="212"/>
      <c r="H318" s="212"/>
    </row>
    <row r="319" spans="1:8" x14ac:dyDescent="0.2">
      <c r="A319" s="91"/>
      <c r="B319" s="91"/>
      <c r="C319" s="92"/>
      <c r="D319" s="91"/>
      <c r="E319" s="94"/>
      <c r="F319" s="212"/>
      <c r="G319" s="212"/>
      <c r="H319" s="212"/>
    </row>
    <row r="320" spans="1:8" x14ac:dyDescent="0.2">
      <c r="A320" s="91"/>
      <c r="B320" s="91"/>
      <c r="C320" s="92"/>
      <c r="D320" s="91"/>
      <c r="E320" s="94"/>
      <c r="F320" s="212"/>
      <c r="G320" s="212"/>
      <c r="H320" s="212"/>
    </row>
    <row r="321" spans="1:8" x14ac:dyDescent="0.2">
      <c r="A321" s="91"/>
      <c r="B321" s="91"/>
      <c r="C321" s="92"/>
      <c r="D321" s="91"/>
      <c r="E321" s="94"/>
      <c r="F321" s="212"/>
      <c r="G321" s="212"/>
      <c r="H321" s="212"/>
    </row>
    <row r="322" spans="1:8" x14ac:dyDescent="0.2">
      <c r="A322" s="91"/>
      <c r="B322" s="91"/>
      <c r="C322" s="92"/>
      <c r="D322" s="91"/>
      <c r="E322" s="94"/>
      <c r="F322" s="212"/>
      <c r="G322" s="212"/>
      <c r="H322" s="212"/>
    </row>
    <row r="323" spans="1:8" x14ac:dyDescent="0.2">
      <c r="A323" s="91"/>
      <c r="B323" s="91"/>
      <c r="C323" s="92"/>
      <c r="D323" s="91"/>
      <c r="E323" s="94"/>
      <c r="F323" s="212"/>
      <c r="G323" s="212"/>
      <c r="H323" s="212"/>
    </row>
    <row r="324" spans="1:8" x14ac:dyDescent="0.2">
      <c r="A324" s="91"/>
      <c r="B324" s="91"/>
      <c r="C324" s="92"/>
      <c r="D324" s="91"/>
      <c r="E324" s="94"/>
      <c r="F324" s="212"/>
      <c r="G324" s="212"/>
      <c r="H324" s="212"/>
    </row>
    <row r="325" spans="1:8" x14ac:dyDescent="0.2">
      <c r="A325" s="91"/>
      <c r="B325" s="91"/>
      <c r="C325" s="92"/>
      <c r="D325" s="91"/>
      <c r="E325" s="94"/>
      <c r="F325" s="212"/>
      <c r="G325" s="212"/>
      <c r="H325" s="212"/>
    </row>
    <row r="326" spans="1:8" x14ac:dyDescent="0.2">
      <c r="A326" s="91"/>
      <c r="B326" s="91"/>
      <c r="C326" s="92"/>
      <c r="D326" s="91"/>
      <c r="E326" s="94"/>
      <c r="F326" s="212"/>
      <c r="G326" s="212"/>
      <c r="H326" s="212"/>
    </row>
    <row r="327" spans="1:8" x14ac:dyDescent="0.2">
      <c r="A327" s="91"/>
      <c r="B327" s="91"/>
      <c r="C327" s="92"/>
      <c r="D327" s="91"/>
      <c r="E327" s="94"/>
      <c r="F327" s="212"/>
      <c r="G327" s="212"/>
      <c r="H327" s="212"/>
    </row>
    <row r="328" spans="1:8" x14ac:dyDescent="0.2">
      <c r="A328" s="91"/>
      <c r="B328" s="91"/>
      <c r="C328" s="92"/>
      <c r="D328" s="91"/>
      <c r="E328" s="94"/>
      <c r="F328" s="212"/>
      <c r="G328" s="212"/>
      <c r="H328" s="212"/>
    </row>
    <row r="329" spans="1:8" x14ac:dyDescent="0.2">
      <c r="A329" s="91"/>
      <c r="B329" s="91"/>
      <c r="C329" s="92"/>
      <c r="D329" s="91"/>
      <c r="E329" s="94"/>
      <c r="F329" s="212"/>
      <c r="G329" s="212"/>
      <c r="H329" s="212"/>
    </row>
    <row r="330" spans="1:8" x14ac:dyDescent="0.2">
      <c r="A330" s="91"/>
      <c r="B330" s="91"/>
      <c r="C330" s="92"/>
      <c r="D330" s="91"/>
      <c r="E330" s="94"/>
      <c r="F330" s="212"/>
      <c r="G330" s="212"/>
      <c r="H330" s="212"/>
    </row>
    <row r="331" spans="1:8" x14ac:dyDescent="0.2">
      <c r="A331" s="91"/>
      <c r="B331" s="91"/>
      <c r="C331" s="92"/>
      <c r="D331" s="91"/>
      <c r="E331" s="94"/>
      <c r="F331" s="212"/>
      <c r="G331" s="212"/>
      <c r="H331" s="212"/>
    </row>
    <row r="332" spans="1:8" x14ac:dyDescent="0.2">
      <c r="A332" s="91"/>
      <c r="B332" s="91"/>
      <c r="C332" s="92"/>
      <c r="D332" s="91"/>
      <c r="E332" s="94"/>
      <c r="F332" s="212"/>
      <c r="G332" s="212"/>
      <c r="H332" s="212"/>
    </row>
    <row r="333" spans="1:8" x14ac:dyDescent="0.2">
      <c r="A333" s="91"/>
      <c r="B333" s="91"/>
      <c r="C333" s="92"/>
      <c r="D333" s="91"/>
      <c r="E333" s="94"/>
      <c r="F333" s="212"/>
      <c r="G333" s="212"/>
      <c r="H333" s="212"/>
    </row>
    <row r="334" spans="1:8" x14ac:dyDescent="0.2">
      <c r="A334" s="91"/>
      <c r="B334" s="91"/>
      <c r="C334" s="92"/>
      <c r="D334" s="91"/>
      <c r="E334" s="94"/>
      <c r="F334" s="212"/>
      <c r="G334" s="212"/>
      <c r="H334" s="212"/>
    </row>
    <row r="335" spans="1:8" x14ac:dyDescent="0.2">
      <c r="A335" s="91"/>
      <c r="B335" s="91"/>
      <c r="C335" s="92"/>
      <c r="D335" s="91"/>
      <c r="E335" s="94"/>
      <c r="F335" s="212"/>
      <c r="G335" s="212"/>
      <c r="H335" s="212"/>
    </row>
    <row r="336" spans="1:8" x14ac:dyDescent="0.2">
      <c r="A336" s="91"/>
      <c r="B336" s="91"/>
      <c r="C336" s="92"/>
      <c r="D336" s="91"/>
      <c r="E336" s="94"/>
      <c r="F336" s="212"/>
      <c r="G336" s="212"/>
      <c r="H336" s="212"/>
    </row>
    <row r="337" spans="1:8" x14ac:dyDescent="0.2">
      <c r="A337" s="91"/>
      <c r="B337" s="91"/>
      <c r="C337" s="92"/>
      <c r="D337" s="91"/>
      <c r="E337" s="94"/>
      <c r="F337" s="212"/>
      <c r="G337" s="212"/>
      <c r="H337" s="212"/>
    </row>
    <row r="338" spans="1:8" x14ac:dyDescent="0.2">
      <c r="A338" s="91"/>
      <c r="B338" s="91"/>
      <c r="C338" s="92"/>
      <c r="D338" s="91"/>
      <c r="E338" s="94"/>
      <c r="F338" s="212"/>
      <c r="G338" s="212"/>
      <c r="H338" s="212"/>
    </row>
    <row r="339" spans="1:8" x14ac:dyDescent="0.2">
      <c r="A339" s="91"/>
      <c r="B339" s="91"/>
      <c r="C339" s="92"/>
      <c r="D339" s="91"/>
      <c r="E339" s="94"/>
      <c r="F339" s="212"/>
      <c r="G339" s="212"/>
      <c r="H339" s="212"/>
    </row>
  </sheetData>
  <autoFilter ref="A4:H339" xr:uid="{00000000-0009-0000-0000-000003000000}"/>
  <mergeCells count="2">
    <mergeCell ref="A2:H2"/>
    <mergeCell ref="A1:H1"/>
  </mergeCells>
  <pageMargins left="0.39370078740157483" right="0.39370078740157483" top="0.51181102362204722" bottom="0.74803149606299213" header="0.27559055118110237" footer="0.27559055118110237"/>
  <pageSetup paperSize="9" fitToHeight="0" orientation="landscape" r:id="rId1"/>
  <headerFooter scaleWithDoc="0">
    <oddHeader>&amp;LAnnex 2a - Schedule of Import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98"/>
  <sheetViews>
    <sheetView zoomScale="90" zoomScaleNormal="90" zoomScaleSheetLayoutView="100" workbookViewId="0">
      <selection sqref="A1:H1"/>
    </sheetView>
  </sheetViews>
  <sheetFormatPr defaultColWidth="9.140625" defaultRowHeight="12.75" x14ac:dyDescent="0.2"/>
  <cols>
    <col min="1" max="1" width="14.5703125" style="51" customWidth="1"/>
    <col min="2" max="2" width="14.85546875" style="51" bestFit="1" customWidth="1"/>
    <col min="3" max="3" width="15.5703125" style="58" bestFit="1" customWidth="1"/>
    <col min="4" max="4" width="41.42578125" style="58" customWidth="1"/>
    <col min="5" max="5" width="14.5703125" style="59" customWidth="1"/>
    <col min="6" max="7" width="14.5703125" style="60" customWidth="1"/>
    <col min="8" max="8" width="14.5703125" style="51" customWidth="1"/>
    <col min="9" max="9" width="15.5703125" style="51" customWidth="1"/>
    <col min="10" max="16384" width="9.140625" style="51"/>
  </cols>
  <sheetData>
    <row r="1" spans="1:15" ht="66.75" customHeight="1" x14ac:dyDescent="0.2">
      <c r="A1" s="248" t="s">
        <v>111</v>
      </c>
      <c r="B1" s="248"/>
      <c r="C1" s="248"/>
      <c r="D1" s="248"/>
      <c r="E1" s="248"/>
      <c r="F1" s="248"/>
      <c r="G1" s="248"/>
      <c r="H1" s="248"/>
    </row>
    <row r="2" spans="1:15" s="52" customFormat="1" ht="18" x14ac:dyDescent="0.2">
      <c r="A2" s="245" t="str">
        <f>Overview!B4&amp; " - Effective from "&amp;Overview!D4&amp;" - "&amp;Overview!E4&amp;" Designated EHV export charges"</f>
        <v>Aidien Limited - GSP_B - Effective from 1 April 2026 - Final Designated EHV export charges</v>
      </c>
      <c r="B2" s="246"/>
      <c r="C2" s="246"/>
      <c r="D2" s="246"/>
      <c r="E2" s="246"/>
      <c r="F2" s="246"/>
      <c r="G2" s="246"/>
      <c r="H2" s="247"/>
    </row>
    <row r="3" spans="1:15" s="79" customFormat="1" ht="18" x14ac:dyDescent="0.2">
      <c r="A3" s="83"/>
      <c r="B3" s="83"/>
      <c r="C3" s="83"/>
      <c r="D3" s="84"/>
      <c r="E3" s="85"/>
      <c r="F3" s="85"/>
      <c r="G3" s="86"/>
      <c r="H3" s="86"/>
      <c r="I3" s="78"/>
      <c r="J3" s="78"/>
      <c r="K3" s="78"/>
      <c r="L3" s="78"/>
      <c r="M3" s="78"/>
      <c r="N3" s="78"/>
      <c r="O3" s="78"/>
    </row>
    <row r="4" spans="1:15" ht="60.75" customHeight="1" x14ac:dyDescent="0.2">
      <c r="A4" s="53" t="s">
        <v>96</v>
      </c>
      <c r="B4" s="54" t="s">
        <v>770</v>
      </c>
      <c r="C4" s="53" t="s">
        <v>65</v>
      </c>
      <c r="D4" s="55" t="s">
        <v>60</v>
      </c>
      <c r="E4" s="55" t="str">
        <f>'Annex 2 Designated EHV charges'!M10</f>
        <v>Export
Super Red
unit charge
(p/kWh)</v>
      </c>
      <c r="F4" s="55" t="str">
        <f>'Annex 2 Designated EHV charges'!N10</f>
        <v>Export
fixed charge
(p/day)</v>
      </c>
      <c r="G4" s="55" t="str">
        <f>'Annex 2 Designated EHV charges'!O10</f>
        <v>Export
capacity charge
(p/kVA/day)</v>
      </c>
      <c r="H4" s="55" t="str">
        <f>'Annex 2 Designated EHV charges'!P10</f>
        <v>Export
exceeded capacity charge
(p/kVA/day)</v>
      </c>
    </row>
    <row r="5" spans="1:15" hidden="1" x14ac:dyDescent="0.2">
      <c r="A5" s="92" t="str">
        <f t="array" ref="A5">IFERROR(INDEX('Annex 2 Designated EHV charges'!$D$11:$D$399, MATCH(0, IF(ISBLANK('Annex 2 Designated EHV charges'!$D$11:$D$399),1, COUNTIF(A$4:$A4, 'Annex 2 Designated EHV charges'!$D$11:$D$399)), 0)),"")</f>
        <v/>
      </c>
      <c r="B5" s="91" t="str">
        <f>IF($A5="","",VLOOKUP($A5,'Annex 2 Designated EHV charges'!$D:$O,2,0))</f>
        <v/>
      </c>
      <c r="C5" s="92" t="str">
        <f>IF($A5="","",VLOOKUP($A5,'Annex 2 Designated EHV charges'!$D:$O,3,0))</f>
        <v/>
      </c>
      <c r="D5" s="91" t="str">
        <f>IF($A5="","",VLOOKUP($A5,'Annex 2 Designated EHV charges'!$D:$O,4,0))</f>
        <v/>
      </c>
      <c r="E5" s="93" t="str">
        <f>IFERROR(IF(VLOOKUP($A5,'Annex 2 Designated EHV charges'!$D:$P,COLUMN(E5)+5,FALSE)=0,"",VLOOKUP($A5,'Annex 2 Designated EHV charges'!$D:$P,COLUMN(E5)+5,FALSE)),"")</f>
        <v/>
      </c>
      <c r="F5" s="93" t="str">
        <f>IFERROR(IF(VLOOKUP($A5,'Annex 2 Designated EHV charges'!$D:$P,COLUMN(F5)+5,FALSE)=0,"",VLOOKUP($A5,'Annex 2 Designated EHV charges'!$D:$P,COLUMN(F5)+5,FALSE)),"")</f>
        <v/>
      </c>
      <c r="G5" s="93" t="str">
        <f>IFERROR(IF(VLOOKUP($A5,'Annex 2 Designated EHV charges'!$D:$P,COLUMN(G5)+5,FALSE)=0,"",VLOOKUP($A5,'Annex 2 Designated EHV charges'!$D:$P,COLUMN(G5)+5,FALSE)),"")</f>
        <v/>
      </c>
      <c r="H5" s="93" t="str">
        <f>IFERROR(IF(VLOOKUP($A5,'Annex 2 Designated EHV charges'!$D:$P,COLUMN(H5)+5,FALSE)=0,"",VLOOKUP($A5,'Annex 2 Designated EHV charges'!$D:$P,COLUMN(H5)+5,FALSE)),"")</f>
        <v/>
      </c>
    </row>
    <row r="6" spans="1:15" x14ac:dyDescent="0.2">
      <c r="A6" s="92"/>
      <c r="B6" s="91"/>
      <c r="C6" s="92"/>
      <c r="D6" s="91"/>
      <c r="E6" s="93"/>
      <c r="F6" s="211"/>
      <c r="G6" s="211"/>
      <c r="H6" s="211"/>
    </row>
    <row r="7" spans="1:15" x14ac:dyDescent="0.2">
      <c r="A7" s="92"/>
      <c r="B7" s="91"/>
      <c r="C7" s="92"/>
      <c r="D7" s="91"/>
      <c r="E7" s="93"/>
      <c r="F7" s="211"/>
      <c r="G7" s="211"/>
      <c r="H7" s="211"/>
    </row>
    <row r="8" spans="1:15" x14ac:dyDescent="0.2">
      <c r="A8" s="92"/>
      <c r="B8" s="91"/>
      <c r="C8" s="92"/>
      <c r="D8" s="91"/>
      <c r="E8" s="93"/>
      <c r="F8" s="211"/>
      <c r="G8" s="211"/>
      <c r="H8" s="211"/>
    </row>
    <row r="9" spans="1:15" x14ac:dyDescent="0.2">
      <c r="A9" s="92"/>
      <c r="B9" s="91"/>
      <c r="C9" s="92"/>
      <c r="D9" s="91"/>
      <c r="E9" s="93"/>
      <c r="F9" s="211"/>
      <c r="G9" s="211"/>
      <c r="H9" s="211"/>
    </row>
    <row r="10" spans="1:15" x14ac:dyDescent="0.2">
      <c r="A10" s="92"/>
      <c r="B10" s="91"/>
      <c r="C10" s="92"/>
      <c r="D10" s="91"/>
      <c r="E10" s="93"/>
      <c r="F10" s="211"/>
      <c r="G10" s="211"/>
      <c r="H10" s="211"/>
    </row>
    <row r="11" spans="1:15" x14ac:dyDescent="0.2">
      <c r="A11" s="92"/>
      <c r="B11" s="91"/>
      <c r="C11" s="92"/>
      <c r="D11" s="91"/>
      <c r="E11" s="93"/>
      <c r="F11" s="211"/>
      <c r="G11" s="211"/>
      <c r="H11" s="211"/>
    </row>
    <row r="12" spans="1:15" x14ac:dyDescent="0.2">
      <c r="A12" s="92"/>
      <c r="B12" s="91"/>
      <c r="C12" s="92"/>
      <c r="D12" s="91"/>
      <c r="E12" s="93"/>
      <c r="F12" s="211"/>
      <c r="G12" s="211"/>
      <c r="H12" s="211"/>
    </row>
    <row r="13" spans="1:15" x14ac:dyDescent="0.2">
      <c r="A13" s="92"/>
      <c r="B13" s="91"/>
      <c r="C13" s="92"/>
      <c r="D13" s="91"/>
      <c r="E13" s="93"/>
      <c r="F13" s="211"/>
      <c r="G13" s="211"/>
      <c r="H13" s="211"/>
    </row>
    <row r="14" spans="1:15" x14ac:dyDescent="0.2">
      <c r="A14" s="92"/>
      <c r="B14" s="91"/>
      <c r="C14" s="92"/>
      <c r="D14" s="91"/>
      <c r="E14" s="93"/>
      <c r="F14" s="211"/>
      <c r="G14" s="211"/>
      <c r="H14" s="211"/>
    </row>
    <row r="15" spans="1:15" x14ac:dyDescent="0.2">
      <c r="A15" s="92"/>
      <c r="B15" s="91"/>
      <c r="C15" s="92"/>
      <c r="D15" s="91"/>
      <c r="E15" s="93"/>
      <c r="F15" s="211"/>
      <c r="G15" s="211"/>
      <c r="H15" s="211"/>
    </row>
    <row r="16" spans="1:15" x14ac:dyDescent="0.2">
      <c r="A16" s="92"/>
      <c r="B16" s="91"/>
      <c r="C16" s="92"/>
      <c r="D16" s="91"/>
      <c r="E16" s="93"/>
      <c r="F16" s="211"/>
      <c r="G16" s="211"/>
      <c r="H16" s="211"/>
    </row>
    <row r="17" spans="1:8" x14ac:dyDescent="0.2">
      <c r="A17" s="92"/>
      <c r="B17" s="91"/>
      <c r="C17" s="92"/>
      <c r="D17" s="91"/>
      <c r="E17" s="93"/>
      <c r="F17" s="211"/>
      <c r="G17" s="211"/>
      <c r="H17" s="211"/>
    </row>
    <row r="18" spans="1:8" x14ac:dyDescent="0.2">
      <c r="A18" s="92"/>
      <c r="B18" s="91"/>
      <c r="C18" s="92"/>
      <c r="D18" s="91"/>
      <c r="E18" s="93"/>
      <c r="F18" s="211"/>
      <c r="G18" s="211"/>
      <c r="H18" s="211"/>
    </row>
    <row r="19" spans="1:8" x14ac:dyDescent="0.2">
      <c r="A19" s="92"/>
      <c r="B19" s="91"/>
      <c r="C19" s="92"/>
      <c r="D19" s="91"/>
      <c r="E19" s="93"/>
      <c r="F19" s="211"/>
      <c r="G19" s="211"/>
      <c r="H19" s="211"/>
    </row>
    <row r="20" spans="1:8" x14ac:dyDescent="0.2">
      <c r="A20" s="92"/>
      <c r="B20" s="91"/>
      <c r="C20" s="92"/>
      <c r="D20" s="91"/>
      <c r="E20" s="93"/>
      <c r="F20" s="211"/>
      <c r="G20" s="211"/>
      <c r="H20" s="211"/>
    </row>
    <row r="21" spans="1:8" x14ac:dyDescent="0.2">
      <c r="A21" s="92"/>
      <c r="B21" s="91"/>
      <c r="C21" s="92"/>
      <c r="D21" s="91"/>
      <c r="E21" s="93"/>
      <c r="F21" s="211"/>
      <c r="G21" s="211"/>
      <c r="H21" s="211"/>
    </row>
    <row r="22" spans="1:8" x14ac:dyDescent="0.2">
      <c r="A22" s="92"/>
      <c r="B22" s="91"/>
      <c r="C22" s="92"/>
      <c r="D22" s="91"/>
      <c r="E22" s="93"/>
      <c r="F22" s="211"/>
      <c r="G22" s="211"/>
      <c r="H22" s="211"/>
    </row>
    <row r="23" spans="1:8" x14ac:dyDescent="0.2">
      <c r="A23" s="92"/>
      <c r="B23" s="91"/>
      <c r="C23" s="92"/>
      <c r="D23" s="91"/>
      <c r="E23" s="93"/>
      <c r="F23" s="211"/>
      <c r="G23" s="211"/>
      <c r="H23" s="211"/>
    </row>
    <row r="24" spans="1:8" x14ac:dyDescent="0.2">
      <c r="A24" s="92"/>
      <c r="B24" s="91"/>
      <c r="C24" s="92"/>
      <c r="D24" s="91"/>
      <c r="E24" s="93"/>
      <c r="F24" s="211"/>
      <c r="G24" s="211"/>
      <c r="H24" s="211"/>
    </row>
    <row r="25" spans="1:8" x14ac:dyDescent="0.2">
      <c r="A25" s="92"/>
      <c r="B25" s="91"/>
      <c r="C25" s="92"/>
      <c r="D25" s="91"/>
      <c r="E25" s="93"/>
      <c r="F25" s="211"/>
      <c r="G25" s="211"/>
      <c r="H25" s="211"/>
    </row>
    <row r="26" spans="1:8" x14ac:dyDescent="0.2">
      <c r="A26" s="92"/>
      <c r="B26" s="91"/>
      <c r="C26" s="92"/>
      <c r="D26" s="91"/>
      <c r="E26" s="93"/>
      <c r="F26" s="211"/>
      <c r="G26" s="211"/>
      <c r="H26" s="211"/>
    </row>
    <row r="27" spans="1:8" x14ac:dyDescent="0.2">
      <c r="A27" s="92"/>
      <c r="B27" s="91"/>
      <c r="C27" s="92"/>
      <c r="D27" s="91"/>
      <c r="E27" s="93"/>
      <c r="F27" s="211"/>
      <c r="G27" s="211"/>
      <c r="H27" s="211"/>
    </row>
    <row r="28" spans="1:8" x14ac:dyDescent="0.2">
      <c r="A28" s="92"/>
      <c r="B28" s="91"/>
      <c r="C28" s="92"/>
      <c r="D28" s="91"/>
      <c r="E28" s="93"/>
      <c r="F28" s="211"/>
      <c r="G28" s="211"/>
      <c r="H28" s="211"/>
    </row>
    <row r="29" spans="1:8" x14ac:dyDescent="0.2">
      <c r="A29" s="92"/>
      <c r="B29" s="91"/>
      <c r="C29" s="92"/>
      <c r="D29" s="91"/>
      <c r="E29" s="93"/>
      <c r="F29" s="211"/>
      <c r="G29" s="211"/>
      <c r="H29" s="211"/>
    </row>
    <row r="30" spans="1:8" x14ac:dyDescent="0.2">
      <c r="A30" s="92"/>
      <c r="B30" s="91"/>
      <c r="C30" s="92"/>
      <c r="D30" s="91"/>
      <c r="E30" s="93"/>
      <c r="F30" s="211"/>
      <c r="G30" s="211"/>
      <c r="H30" s="211"/>
    </row>
    <row r="31" spans="1:8" x14ac:dyDescent="0.2">
      <c r="A31" s="92"/>
      <c r="B31" s="91"/>
      <c r="C31" s="92"/>
      <c r="D31" s="91"/>
      <c r="E31" s="93"/>
      <c r="F31" s="211"/>
      <c r="G31" s="211"/>
      <c r="H31" s="211"/>
    </row>
    <row r="32" spans="1:8" x14ac:dyDescent="0.2">
      <c r="A32" s="92"/>
      <c r="B32" s="91"/>
      <c r="C32" s="92"/>
      <c r="D32" s="91"/>
      <c r="E32" s="93"/>
      <c r="F32" s="211"/>
      <c r="G32" s="211"/>
      <c r="H32" s="211"/>
    </row>
    <row r="33" spans="1:8" x14ac:dyDescent="0.2">
      <c r="A33" s="92"/>
      <c r="B33" s="91"/>
      <c r="C33" s="92"/>
      <c r="D33" s="91"/>
      <c r="E33" s="93"/>
      <c r="F33" s="211"/>
      <c r="G33" s="211"/>
      <c r="H33" s="211"/>
    </row>
    <row r="34" spans="1:8" x14ac:dyDescent="0.2">
      <c r="A34" s="92"/>
      <c r="B34" s="91"/>
      <c r="C34" s="92"/>
      <c r="D34" s="91"/>
      <c r="E34" s="93"/>
      <c r="F34" s="211"/>
      <c r="G34" s="211"/>
      <c r="H34" s="211"/>
    </row>
    <row r="35" spans="1:8" x14ac:dyDescent="0.2">
      <c r="A35" s="92"/>
      <c r="B35" s="91"/>
      <c r="C35" s="92"/>
      <c r="D35" s="91"/>
      <c r="E35" s="93"/>
      <c r="F35" s="211"/>
      <c r="G35" s="211"/>
      <c r="H35" s="211"/>
    </row>
    <row r="36" spans="1:8" x14ac:dyDescent="0.2">
      <c r="A36" s="92"/>
      <c r="B36" s="91"/>
      <c r="C36" s="92"/>
      <c r="D36" s="91"/>
      <c r="E36" s="93"/>
      <c r="F36" s="211"/>
      <c r="G36" s="211"/>
      <c r="H36" s="211"/>
    </row>
    <row r="37" spans="1:8" x14ac:dyDescent="0.2">
      <c r="A37" s="92"/>
      <c r="B37" s="91"/>
      <c r="C37" s="92"/>
      <c r="D37" s="91"/>
      <c r="E37" s="93"/>
      <c r="F37" s="211"/>
      <c r="G37" s="211"/>
      <c r="H37" s="211"/>
    </row>
    <row r="38" spans="1:8" x14ac:dyDescent="0.2">
      <c r="A38" s="92"/>
      <c r="B38" s="91"/>
      <c r="C38" s="92"/>
      <c r="D38" s="91"/>
      <c r="E38" s="93"/>
      <c r="F38" s="211"/>
      <c r="G38" s="211"/>
      <c r="H38" s="211"/>
    </row>
    <row r="39" spans="1:8" x14ac:dyDescent="0.2">
      <c r="A39" s="92"/>
      <c r="B39" s="91"/>
      <c r="C39" s="92"/>
      <c r="D39" s="91"/>
      <c r="E39" s="93"/>
      <c r="F39" s="211"/>
      <c r="G39" s="211"/>
      <c r="H39" s="211"/>
    </row>
    <row r="40" spans="1:8" x14ac:dyDescent="0.2">
      <c r="A40" s="92"/>
      <c r="B40" s="91"/>
      <c r="C40" s="92"/>
      <c r="D40" s="91"/>
      <c r="E40" s="93"/>
      <c r="F40" s="211"/>
      <c r="G40" s="211"/>
      <c r="H40" s="211"/>
    </row>
    <row r="41" spans="1:8" x14ac:dyDescent="0.2">
      <c r="A41" s="92"/>
      <c r="B41" s="91"/>
      <c r="C41" s="92"/>
      <c r="D41" s="91"/>
      <c r="E41" s="93"/>
      <c r="F41" s="211"/>
      <c r="G41" s="211"/>
      <c r="H41" s="211"/>
    </row>
    <row r="42" spans="1:8" x14ac:dyDescent="0.2">
      <c r="A42" s="92"/>
      <c r="B42" s="91"/>
      <c r="C42" s="92"/>
      <c r="D42" s="91"/>
      <c r="E42" s="93"/>
      <c r="F42" s="211"/>
      <c r="G42" s="211"/>
      <c r="H42" s="211"/>
    </row>
    <row r="43" spans="1:8" x14ac:dyDescent="0.2">
      <c r="A43" s="92"/>
      <c r="B43" s="91"/>
      <c r="C43" s="92"/>
      <c r="D43" s="91"/>
      <c r="E43" s="93"/>
      <c r="F43" s="211"/>
      <c r="G43" s="211"/>
      <c r="H43" s="211"/>
    </row>
    <row r="44" spans="1:8" x14ac:dyDescent="0.2">
      <c r="A44" s="92"/>
      <c r="B44" s="91"/>
      <c r="C44" s="92"/>
      <c r="D44" s="91"/>
      <c r="E44" s="93"/>
      <c r="F44" s="211"/>
      <c r="G44" s="211"/>
      <c r="H44" s="211"/>
    </row>
    <row r="45" spans="1:8" x14ac:dyDescent="0.2">
      <c r="A45" s="92"/>
      <c r="B45" s="91"/>
      <c r="C45" s="92"/>
      <c r="D45" s="91"/>
      <c r="E45" s="93"/>
      <c r="F45" s="211"/>
      <c r="G45" s="211"/>
      <c r="H45" s="211"/>
    </row>
    <row r="46" spans="1:8" x14ac:dyDescent="0.2">
      <c r="A46" s="92"/>
      <c r="B46" s="91"/>
      <c r="C46" s="92"/>
      <c r="D46" s="91"/>
      <c r="E46" s="93"/>
      <c r="F46" s="211"/>
      <c r="G46" s="211"/>
      <c r="H46" s="211"/>
    </row>
    <row r="47" spans="1:8" x14ac:dyDescent="0.2">
      <c r="A47" s="92"/>
      <c r="B47" s="91"/>
      <c r="C47" s="92"/>
      <c r="D47" s="91"/>
      <c r="E47" s="93"/>
      <c r="F47" s="211"/>
      <c r="G47" s="211"/>
      <c r="H47" s="211"/>
    </row>
    <row r="48" spans="1:8" x14ac:dyDescent="0.2">
      <c r="A48" s="92"/>
      <c r="B48" s="91"/>
      <c r="C48" s="92"/>
      <c r="D48" s="91"/>
      <c r="E48" s="93"/>
      <c r="F48" s="211"/>
      <c r="G48" s="211"/>
      <c r="H48" s="211"/>
    </row>
    <row r="49" spans="1:8" x14ac:dyDescent="0.2">
      <c r="A49" s="92"/>
      <c r="B49" s="91"/>
      <c r="C49" s="92"/>
      <c r="D49" s="91"/>
      <c r="E49" s="93"/>
      <c r="F49" s="211"/>
      <c r="G49" s="211"/>
      <c r="H49" s="211"/>
    </row>
    <row r="50" spans="1:8" x14ac:dyDescent="0.2">
      <c r="A50" s="92"/>
      <c r="B50" s="91"/>
      <c r="C50" s="92"/>
      <c r="D50" s="91"/>
      <c r="E50" s="93"/>
      <c r="F50" s="211"/>
      <c r="G50" s="211"/>
      <c r="H50" s="211"/>
    </row>
    <row r="51" spans="1:8" x14ac:dyDescent="0.2">
      <c r="A51" s="92"/>
      <c r="B51" s="91"/>
      <c r="C51" s="92"/>
      <c r="D51" s="91"/>
      <c r="E51" s="93"/>
      <c r="F51" s="211"/>
      <c r="G51" s="211"/>
      <c r="H51" s="211"/>
    </row>
    <row r="52" spans="1:8" x14ac:dyDescent="0.2">
      <c r="A52" s="92"/>
      <c r="B52" s="91"/>
      <c r="C52" s="92"/>
      <c r="D52" s="91"/>
      <c r="E52" s="93"/>
      <c r="F52" s="211"/>
      <c r="G52" s="211"/>
      <c r="H52" s="211"/>
    </row>
    <row r="53" spans="1:8" x14ac:dyDescent="0.2">
      <c r="A53" s="92"/>
      <c r="B53" s="91"/>
      <c r="C53" s="92"/>
      <c r="D53" s="91"/>
      <c r="E53" s="93"/>
      <c r="F53" s="211"/>
      <c r="G53" s="211"/>
      <c r="H53" s="211"/>
    </row>
    <row r="54" spans="1:8" x14ac:dyDescent="0.2">
      <c r="A54" s="92"/>
      <c r="B54" s="91"/>
      <c r="C54" s="92"/>
      <c r="D54" s="91"/>
      <c r="E54" s="93"/>
      <c r="F54" s="211"/>
      <c r="G54" s="211"/>
      <c r="H54" s="211"/>
    </row>
    <row r="55" spans="1:8" x14ac:dyDescent="0.2">
      <c r="A55" s="92"/>
      <c r="B55" s="91"/>
      <c r="C55" s="92"/>
      <c r="D55" s="91"/>
      <c r="E55" s="93"/>
      <c r="F55" s="211"/>
      <c r="G55" s="211"/>
      <c r="H55" s="211"/>
    </row>
    <row r="56" spans="1:8" x14ac:dyDescent="0.2">
      <c r="A56" s="92"/>
      <c r="B56" s="91"/>
      <c r="C56" s="92"/>
      <c r="D56" s="91"/>
      <c r="E56" s="93"/>
      <c r="F56" s="211"/>
      <c r="G56" s="211"/>
      <c r="H56" s="211"/>
    </row>
    <row r="57" spans="1:8" x14ac:dyDescent="0.2">
      <c r="A57" s="92"/>
      <c r="B57" s="91"/>
      <c r="C57" s="92"/>
      <c r="D57" s="91"/>
      <c r="E57" s="93"/>
      <c r="F57" s="211"/>
      <c r="G57" s="211"/>
      <c r="H57" s="211"/>
    </row>
    <row r="58" spans="1:8" x14ac:dyDescent="0.2">
      <c r="A58" s="92"/>
      <c r="B58" s="91"/>
      <c r="C58" s="92"/>
      <c r="D58" s="91"/>
      <c r="E58" s="93"/>
      <c r="F58" s="211"/>
      <c r="G58" s="211"/>
      <c r="H58" s="211"/>
    </row>
    <row r="59" spans="1:8" x14ac:dyDescent="0.2">
      <c r="A59" s="92"/>
      <c r="B59" s="91"/>
      <c r="C59" s="92"/>
      <c r="D59" s="91"/>
      <c r="E59" s="93"/>
      <c r="F59" s="211"/>
      <c r="G59" s="211"/>
      <c r="H59" s="211"/>
    </row>
    <row r="60" spans="1:8" x14ac:dyDescent="0.2">
      <c r="A60" s="92"/>
      <c r="B60" s="91"/>
      <c r="C60" s="92"/>
      <c r="D60" s="91"/>
      <c r="E60" s="93"/>
      <c r="F60" s="211"/>
      <c r="G60" s="211"/>
      <c r="H60" s="211"/>
    </row>
    <row r="61" spans="1:8" x14ac:dyDescent="0.2">
      <c r="A61" s="92"/>
      <c r="B61" s="91"/>
      <c r="C61" s="92"/>
      <c r="D61" s="91"/>
      <c r="E61" s="93"/>
      <c r="F61" s="211"/>
      <c r="G61" s="211"/>
      <c r="H61" s="211"/>
    </row>
    <row r="62" spans="1:8" x14ac:dyDescent="0.2">
      <c r="A62" s="92"/>
      <c r="B62" s="91"/>
      <c r="C62" s="92"/>
      <c r="D62" s="91"/>
      <c r="E62" s="93"/>
      <c r="F62" s="211"/>
      <c r="G62" s="211"/>
      <c r="H62" s="211"/>
    </row>
    <row r="63" spans="1:8" x14ac:dyDescent="0.2">
      <c r="A63" s="92"/>
      <c r="B63" s="91"/>
      <c r="C63" s="92"/>
      <c r="D63" s="91"/>
      <c r="E63" s="93"/>
      <c r="F63" s="211"/>
      <c r="G63" s="211"/>
      <c r="H63" s="211"/>
    </row>
    <row r="64" spans="1:8" x14ac:dyDescent="0.2">
      <c r="A64" s="92"/>
      <c r="B64" s="91"/>
      <c r="C64" s="92"/>
      <c r="D64" s="91"/>
      <c r="E64" s="93"/>
      <c r="F64" s="211"/>
      <c r="G64" s="211"/>
      <c r="H64" s="211"/>
    </row>
    <row r="65" spans="1:8" x14ac:dyDescent="0.2">
      <c r="A65" s="92"/>
      <c r="B65" s="91"/>
      <c r="C65" s="92"/>
      <c r="D65" s="91"/>
      <c r="E65" s="93"/>
      <c r="F65" s="211"/>
      <c r="G65" s="211"/>
      <c r="H65" s="211"/>
    </row>
    <row r="66" spans="1:8" x14ac:dyDescent="0.2">
      <c r="A66" s="92"/>
      <c r="B66" s="91"/>
      <c r="C66" s="92"/>
      <c r="D66" s="91"/>
      <c r="E66" s="93"/>
      <c r="F66" s="211"/>
      <c r="G66" s="211"/>
      <c r="H66" s="211"/>
    </row>
    <row r="67" spans="1:8" x14ac:dyDescent="0.2">
      <c r="A67" s="92"/>
      <c r="B67" s="91"/>
      <c r="C67" s="92"/>
      <c r="D67" s="91"/>
      <c r="E67" s="93"/>
      <c r="F67" s="211"/>
      <c r="G67" s="211"/>
      <c r="H67" s="211"/>
    </row>
    <row r="68" spans="1:8" x14ac:dyDescent="0.2">
      <c r="A68" s="92"/>
      <c r="B68" s="91"/>
      <c r="C68" s="92"/>
      <c r="D68" s="91"/>
      <c r="E68" s="93"/>
      <c r="F68" s="211"/>
      <c r="G68" s="211"/>
      <c r="H68" s="211"/>
    </row>
    <row r="69" spans="1:8" x14ac:dyDescent="0.2">
      <c r="A69" s="92"/>
      <c r="B69" s="91"/>
      <c r="C69" s="92"/>
      <c r="D69" s="91"/>
      <c r="E69" s="93"/>
      <c r="F69" s="211"/>
      <c r="G69" s="211"/>
      <c r="H69" s="211"/>
    </row>
    <row r="70" spans="1:8" x14ac:dyDescent="0.2">
      <c r="A70" s="92"/>
      <c r="B70" s="91"/>
      <c r="C70" s="92"/>
      <c r="D70" s="91"/>
      <c r="E70" s="93"/>
      <c r="F70" s="211"/>
      <c r="G70" s="211"/>
      <c r="H70" s="211"/>
    </row>
    <row r="71" spans="1:8" x14ac:dyDescent="0.2">
      <c r="A71" s="92"/>
      <c r="B71" s="91"/>
      <c r="C71" s="92"/>
      <c r="D71" s="91"/>
      <c r="E71" s="93"/>
      <c r="F71" s="211"/>
      <c r="G71" s="211"/>
      <c r="H71" s="211"/>
    </row>
    <row r="72" spans="1:8" x14ac:dyDescent="0.2">
      <c r="A72" s="92"/>
      <c r="B72" s="91"/>
      <c r="C72" s="92"/>
      <c r="D72" s="91"/>
      <c r="E72" s="93"/>
      <c r="F72" s="211"/>
      <c r="G72" s="211"/>
      <c r="H72" s="211"/>
    </row>
    <row r="73" spans="1:8" x14ac:dyDescent="0.2">
      <c r="A73" s="92"/>
      <c r="B73" s="91"/>
      <c r="C73" s="92"/>
      <c r="D73" s="91"/>
      <c r="E73" s="93"/>
      <c r="F73" s="211"/>
      <c r="G73" s="211"/>
      <c r="H73" s="211"/>
    </row>
    <row r="74" spans="1:8" x14ac:dyDescent="0.2">
      <c r="A74" s="92"/>
      <c r="B74" s="91"/>
      <c r="C74" s="92"/>
      <c r="D74" s="91"/>
      <c r="E74" s="93"/>
      <c r="F74" s="211"/>
      <c r="G74" s="211"/>
      <c r="H74" s="211"/>
    </row>
    <row r="75" spans="1:8" x14ac:dyDescent="0.2">
      <c r="A75" s="92"/>
      <c r="B75" s="91"/>
      <c r="C75" s="92"/>
      <c r="D75" s="91"/>
      <c r="E75" s="93"/>
      <c r="F75" s="211"/>
      <c r="G75" s="211"/>
      <c r="H75" s="211"/>
    </row>
    <row r="76" spans="1:8" x14ac:dyDescent="0.2">
      <c r="A76" s="92"/>
      <c r="B76" s="91"/>
      <c r="C76" s="92"/>
      <c r="D76" s="91"/>
      <c r="E76" s="93"/>
      <c r="F76" s="211"/>
      <c r="G76" s="211"/>
      <c r="H76" s="211"/>
    </row>
    <row r="77" spans="1:8" x14ac:dyDescent="0.2">
      <c r="A77" s="92"/>
      <c r="B77" s="91"/>
      <c r="C77" s="92"/>
      <c r="D77" s="91"/>
      <c r="E77" s="93"/>
      <c r="F77" s="211"/>
      <c r="G77" s="211"/>
      <c r="H77" s="211"/>
    </row>
    <row r="78" spans="1:8" x14ac:dyDescent="0.2">
      <c r="A78" s="92"/>
      <c r="B78" s="91"/>
      <c r="C78" s="92"/>
      <c r="D78" s="91"/>
      <c r="E78" s="93"/>
      <c r="F78" s="211"/>
      <c r="G78" s="211"/>
      <c r="H78" s="211"/>
    </row>
    <row r="79" spans="1:8" x14ac:dyDescent="0.2">
      <c r="A79" s="92"/>
      <c r="B79" s="91"/>
      <c r="C79" s="92"/>
      <c r="D79" s="91"/>
      <c r="E79" s="93"/>
      <c r="F79" s="211"/>
      <c r="G79" s="211"/>
      <c r="H79" s="211"/>
    </row>
    <row r="80" spans="1:8" x14ac:dyDescent="0.2">
      <c r="A80" s="92"/>
      <c r="B80" s="91"/>
      <c r="C80" s="92"/>
      <c r="D80" s="91"/>
      <c r="E80" s="93"/>
      <c r="F80" s="211"/>
      <c r="G80" s="211"/>
      <c r="H80" s="211"/>
    </row>
    <row r="81" spans="1:8" x14ac:dyDescent="0.2">
      <c r="A81" s="92"/>
      <c r="B81" s="91"/>
      <c r="C81" s="92"/>
      <c r="D81" s="91"/>
      <c r="E81" s="93"/>
      <c r="F81" s="211"/>
      <c r="G81" s="211"/>
      <c r="H81" s="211"/>
    </row>
    <row r="82" spans="1:8" x14ac:dyDescent="0.2">
      <c r="A82" s="92"/>
      <c r="B82" s="91"/>
      <c r="C82" s="92"/>
      <c r="D82" s="91"/>
      <c r="E82" s="93"/>
      <c r="F82" s="211"/>
      <c r="G82" s="211"/>
      <c r="H82" s="211"/>
    </row>
    <row r="83" spans="1:8" x14ac:dyDescent="0.2">
      <c r="A83" s="92"/>
      <c r="B83" s="91"/>
      <c r="C83" s="92"/>
      <c r="D83" s="91"/>
      <c r="E83" s="93"/>
      <c r="F83" s="211"/>
      <c r="G83" s="211"/>
      <c r="H83" s="211"/>
    </row>
    <row r="84" spans="1:8" x14ac:dyDescent="0.2">
      <c r="A84" s="92"/>
      <c r="B84" s="91"/>
      <c r="C84" s="92"/>
      <c r="D84" s="91"/>
      <c r="E84" s="93"/>
      <c r="F84" s="211"/>
      <c r="G84" s="211"/>
      <c r="H84" s="211"/>
    </row>
    <row r="85" spans="1:8" x14ac:dyDescent="0.2">
      <c r="A85" s="92"/>
      <c r="B85" s="91"/>
      <c r="C85" s="92"/>
      <c r="D85" s="91"/>
      <c r="E85" s="93"/>
      <c r="F85" s="211"/>
      <c r="G85" s="211"/>
      <c r="H85" s="211"/>
    </row>
    <row r="86" spans="1:8" x14ac:dyDescent="0.2">
      <c r="A86" s="92"/>
      <c r="B86" s="91"/>
      <c r="C86" s="92"/>
      <c r="D86" s="91"/>
      <c r="E86" s="93"/>
      <c r="F86" s="211"/>
      <c r="G86" s="211"/>
      <c r="H86" s="211"/>
    </row>
    <row r="87" spans="1:8" x14ac:dyDescent="0.2">
      <c r="A87" s="92"/>
      <c r="B87" s="91"/>
      <c r="C87" s="92"/>
      <c r="D87" s="91"/>
      <c r="E87" s="93"/>
      <c r="F87" s="211"/>
      <c r="G87" s="211"/>
      <c r="H87" s="211"/>
    </row>
    <row r="88" spans="1:8" x14ac:dyDescent="0.2">
      <c r="A88" s="92"/>
      <c r="B88" s="91"/>
      <c r="C88" s="92"/>
      <c r="D88" s="91"/>
      <c r="E88" s="93"/>
      <c r="F88" s="211"/>
      <c r="G88" s="211"/>
      <c r="H88" s="211"/>
    </row>
    <row r="89" spans="1:8" x14ac:dyDescent="0.2">
      <c r="A89" s="92"/>
      <c r="B89" s="91"/>
      <c r="C89" s="92"/>
      <c r="D89" s="91"/>
      <c r="E89" s="93"/>
      <c r="F89" s="211"/>
      <c r="G89" s="211"/>
      <c r="H89" s="211"/>
    </row>
    <row r="90" spans="1:8" x14ac:dyDescent="0.2">
      <c r="A90" s="92"/>
      <c r="B90" s="91"/>
      <c r="C90" s="92"/>
      <c r="D90" s="91"/>
      <c r="E90" s="93"/>
      <c r="F90" s="211"/>
      <c r="G90" s="211"/>
      <c r="H90" s="211"/>
    </row>
    <row r="91" spans="1:8" x14ac:dyDescent="0.2">
      <c r="A91" s="92"/>
      <c r="B91" s="91"/>
      <c r="C91" s="92"/>
      <c r="D91" s="91"/>
      <c r="E91" s="93"/>
      <c r="F91" s="211"/>
      <c r="G91" s="211"/>
      <c r="H91" s="211"/>
    </row>
    <row r="92" spans="1:8" x14ac:dyDescent="0.2">
      <c r="A92" s="92"/>
      <c r="B92" s="91"/>
      <c r="C92" s="92"/>
      <c r="D92" s="91"/>
      <c r="E92" s="93"/>
      <c r="F92" s="211"/>
      <c r="G92" s="211"/>
      <c r="H92" s="211"/>
    </row>
    <row r="93" spans="1:8" x14ac:dyDescent="0.2">
      <c r="A93" s="92"/>
      <c r="B93" s="91"/>
      <c r="C93" s="92"/>
      <c r="D93" s="91"/>
      <c r="E93" s="93"/>
      <c r="F93" s="211"/>
      <c r="G93" s="211"/>
      <c r="H93" s="211"/>
    </row>
    <row r="94" spans="1:8" x14ac:dyDescent="0.2">
      <c r="A94" s="92"/>
      <c r="B94" s="91"/>
      <c r="C94" s="92"/>
      <c r="D94" s="91"/>
      <c r="E94" s="93"/>
      <c r="F94" s="211"/>
      <c r="G94" s="211"/>
      <c r="H94" s="211"/>
    </row>
    <row r="95" spans="1:8" x14ac:dyDescent="0.2">
      <c r="A95" s="92"/>
      <c r="B95" s="91"/>
      <c r="C95" s="92"/>
      <c r="D95" s="91"/>
      <c r="E95" s="93"/>
      <c r="F95" s="211"/>
      <c r="G95" s="211"/>
      <c r="H95" s="211"/>
    </row>
    <row r="96" spans="1:8" x14ac:dyDescent="0.2">
      <c r="A96" s="92"/>
      <c r="B96" s="91"/>
      <c r="C96" s="92"/>
      <c r="D96" s="91"/>
      <c r="E96" s="93"/>
      <c r="F96" s="211"/>
      <c r="G96" s="211"/>
      <c r="H96" s="211"/>
    </row>
    <row r="97" spans="1:8" x14ac:dyDescent="0.2">
      <c r="A97" s="92"/>
      <c r="B97" s="91"/>
      <c r="C97" s="92"/>
      <c r="D97" s="91"/>
      <c r="E97" s="93"/>
      <c r="F97" s="211"/>
      <c r="G97" s="211"/>
      <c r="H97" s="211"/>
    </row>
    <row r="98" spans="1:8" x14ac:dyDescent="0.2">
      <c r="A98" s="92"/>
      <c r="B98" s="91"/>
      <c r="C98" s="92"/>
      <c r="D98" s="91"/>
      <c r="E98" s="93"/>
      <c r="F98" s="211"/>
      <c r="G98" s="211"/>
      <c r="H98" s="211"/>
    </row>
    <row r="99" spans="1:8" x14ac:dyDescent="0.2">
      <c r="A99" s="92"/>
      <c r="B99" s="91"/>
      <c r="C99" s="92"/>
      <c r="D99" s="91"/>
      <c r="E99" s="93"/>
      <c r="F99" s="211"/>
      <c r="G99" s="211"/>
      <c r="H99" s="211"/>
    </row>
    <row r="100" spans="1:8" x14ac:dyDescent="0.2">
      <c r="A100" s="92"/>
      <c r="B100" s="91"/>
      <c r="C100" s="92"/>
      <c r="D100" s="91"/>
      <c r="E100" s="93"/>
      <c r="F100" s="211"/>
      <c r="G100" s="211"/>
      <c r="H100" s="211"/>
    </row>
    <row r="101" spans="1:8" x14ac:dyDescent="0.2">
      <c r="A101" s="92"/>
      <c r="B101" s="91"/>
      <c r="C101" s="92"/>
      <c r="D101" s="91"/>
      <c r="E101" s="93"/>
      <c r="F101" s="211"/>
      <c r="G101" s="211"/>
      <c r="H101" s="211"/>
    </row>
    <row r="102" spans="1:8" x14ac:dyDescent="0.2">
      <c r="A102" s="92"/>
      <c r="B102" s="91"/>
      <c r="C102" s="92"/>
      <c r="D102" s="91"/>
      <c r="E102" s="93"/>
      <c r="F102" s="211"/>
      <c r="G102" s="211"/>
      <c r="H102" s="211"/>
    </row>
    <row r="103" spans="1:8" x14ac:dyDescent="0.2">
      <c r="A103" s="92"/>
      <c r="B103" s="91"/>
      <c r="C103" s="92"/>
      <c r="D103" s="91"/>
      <c r="E103" s="93"/>
      <c r="F103" s="211"/>
      <c r="G103" s="211"/>
      <c r="H103" s="211"/>
    </row>
    <row r="104" spans="1:8" x14ac:dyDescent="0.2">
      <c r="A104" s="92"/>
      <c r="B104" s="91"/>
      <c r="C104" s="92"/>
      <c r="D104" s="91"/>
      <c r="E104" s="93"/>
      <c r="F104" s="211"/>
      <c r="G104" s="211"/>
      <c r="H104" s="211"/>
    </row>
    <row r="105" spans="1:8" x14ac:dyDescent="0.2">
      <c r="A105" s="92"/>
      <c r="B105" s="91"/>
      <c r="C105" s="92"/>
      <c r="D105" s="91"/>
      <c r="E105" s="93"/>
      <c r="F105" s="211"/>
      <c r="G105" s="211"/>
      <c r="H105" s="211"/>
    </row>
    <row r="106" spans="1:8" x14ac:dyDescent="0.2">
      <c r="A106" s="92"/>
      <c r="B106" s="91"/>
      <c r="C106" s="92"/>
      <c r="D106" s="91"/>
      <c r="E106" s="93"/>
      <c r="F106" s="211"/>
      <c r="G106" s="211"/>
      <c r="H106" s="211"/>
    </row>
    <row r="107" spans="1:8" x14ac:dyDescent="0.2">
      <c r="A107" s="92"/>
      <c r="B107" s="91"/>
      <c r="C107" s="92"/>
      <c r="D107" s="91"/>
      <c r="E107" s="93"/>
      <c r="F107" s="211"/>
      <c r="G107" s="211"/>
      <c r="H107" s="211"/>
    </row>
    <row r="108" spans="1:8" x14ac:dyDescent="0.2">
      <c r="A108" s="92"/>
      <c r="B108" s="91"/>
      <c r="C108" s="92"/>
      <c r="D108" s="91"/>
      <c r="E108" s="93"/>
      <c r="F108" s="211"/>
      <c r="G108" s="211"/>
      <c r="H108" s="211"/>
    </row>
    <row r="109" spans="1:8" x14ac:dyDescent="0.2">
      <c r="A109" s="92"/>
      <c r="B109" s="91"/>
      <c r="C109" s="92"/>
      <c r="D109" s="91"/>
      <c r="E109" s="93"/>
      <c r="F109" s="211"/>
      <c r="G109" s="211"/>
      <c r="H109" s="211"/>
    </row>
    <row r="110" spans="1:8" x14ac:dyDescent="0.2">
      <c r="A110" s="92"/>
      <c r="B110" s="91"/>
      <c r="C110" s="92"/>
      <c r="D110" s="91"/>
      <c r="E110" s="93"/>
      <c r="F110" s="211"/>
      <c r="G110" s="211"/>
      <c r="H110" s="211"/>
    </row>
    <row r="111" spans="1:8" x14ac:dyDescent="0.2">
      <c r="A111" s="92"/>
      <c r="B111" s="91"/>
      <c r="C111" s="92"/>
      <c r="D111" s="91"/>
      <c r="E111" s="93"/>
      <c r="F111" s="211"/>
      <c r="G111" s="211"/>
      <c r="H111" s="211"/>
    </row>
    <row r="112" spans="1:8" x14ac:dyDescent="0.2">
      <c r="A112" s="92"/>
      <c r="B112" s="91"/>
      <c r="C112" s="92"/>
      <c r="D112" s="91"/>
      <c r="E112" s="93"/>
      <c r="F112" s="211"/>
      <c r="G112" s="211"/>
      <c r="H112" s="211"/>
    </row>
    <row r="113" spans="1:8" x14ac:dyDescent="0.2">
      <c r="A113" s="92"/>
      <c r="B113" s="91"/>
      <c r="C113" s="92"/>
      <c r="D113" s="91"/>
      <c r="E113" s="93"/>
      <c r="F113" s="211"/>
      <c r="G113" s="211"/>
      <c r="H113" s="211"/>
    </row>
    <row r="114" spans="1:8" x14ac:dyDescent="0.2">
      <c r="A114" s="92"/>
      <c r="B114" s="91"/>
      <c r="C114" s="92"/>
      <c r="D114" s="91"/>
      <c r="E114" s="93"/>
      <c r="F114" s="211"/>
      <c r="G114" s="211"/>
      <c r="H114" s="211"/>
    </row>
    <row r="115" spans="1:8" x14ac:dyDescent="0.2">
      <c r="A115" s="92"/>
      <c r="B115" s="91"/>
      <c r="C115" s="92"/>
      <c r="D115" s="91"/>
      <c r="E115" s="93"/>
      <c r="F115" s="211"/>
      <c r="G115" s="211"/>
      <c r="H115" s="211"/>
    </row>
    <row r="116" spans="1:8" x14ac:dyDescent="0.2">
      <c r="A116" s="92"/>
      <c r="B116" s="91"/>
      <c r="C116" s="92"/>
      <c r="D116" s="91"/>
      <c r="E116" s="93"/>
      <c r="F116" s="211"/>
      <c r="G116" s="211"/>
      <c r="H116" s="211"/>
    </row>
    <row r="117" spans="1:8" x14ac:dyDescent="0.2">
      <c r="A117" s="92"/>
      <c r="B117" s="91"/>
      <c r="C117" s="92"/>
      <c r="D117" s="91"/>
      <c r="E117" s="93"/>
      <c r="F117" s="211"/>
      <c r="G117" s="211"/>
      <c r="H117" s="211"/>
    </row>
    <row r="118" spans="1:8" x14ac:dyDescent="0.2">
      <c r="A118" s="92"/>
      <c r="B118" s="91"/>
      <c r="C118" s="92"/>
      <c r="D118" s="91"/>
      <c r="E118" s="93"/>
      <c r="F118" s="211"/>
      <c r="G118" s="211"/>
      <c r="H118" s="211"/>
    </row>
    <row r="119" spans="1:8" x14ac:dyDescent="0.2">
      <c r="A119" s="92"/>
      <c r="B119" s="91"/>
      <c r="C119" s="92"/>
      <c r="D119" s="91"/>
      <c r="E119" s="93"/>
      <c r="F119" s="211"/>
      <c r="G119" s="211"/>
      <c r="H119" s="211"/>
    </row>
    <row r="120" spans="1:8" x14ac:dyDescent="0.2">
      <c r="A120" s="92"/>
      <c r="B120" s="91"/>
      <c r="C120" s="92"/>
      <c r="D120" s="91"/>
      <c r="E120" s="93"/>
      <c r="F120" s="211"/>
      <c r="G120" s="211"/>
      <c r="H120" s="211"/>
    </row>
    <row r="121" spans="1:8" x14ac:dyDescent="0.2">
      <c r="A121" s="92"/>
      <c r="B121" s="91"/>
      <c r="C121" s="92"/>
      <c r="D121" s="91"/>
      <c r="E121" s="93"/>
      <c r="F121" s="211"/>
      <c r="G121" s="211"/>
      <c r="H121" s="211"/>
    </row>
    <row r="122" spans="1:8" x14ac:dyDescent="0.2">
      <c r="A122" s="92"/>
      <c r="B122" s="91"/>
      <c r="C122" s="92"/>
      <c r="D122" s="91"/>
      <c r="E122" s="93"/>
      <c r="F122" s="211"/>
      <c r="G122" s="211"/>
      <c r="H122" s="211"/>
    </row>
    <row r="123" spans="1:8" x14ac:dyDescent="0.2">
      <c r="A123" s="92"/>
      <c r="B123" s="91"/>
      <c r="C123" s="92"/>
      <c r="D123" s="91"/>
      <c r="E123" s="93"/>
      <c r="F123" s="211"/>
      <c r="G123" s="211"/>
      <c r="H123" s="211"/>
    </row>
    <row r="124" spans="1:8" x14ac:dyDescent="0.2">
      <c r="A124" s="92"/>
      <c r="B124" s="91"/>
      <c r="C124" s="92"/>
      <c r="D124" s="91"/>
      <c r="E124" s="93"/>
      <c r="F124" s="211"/>
      <c r="G124" s="211"/>
      <c r="H124" s="211"/>
    </row>
    <row r="125" spans="1:8" x14ac:dyDescent="0.2">
      <c r="A125" s="92"/>
      <c r="B125" s="91"/>
      <c r="C125" s="92"/>
      <c r="D125" s="91"/>
      <c r="E125" s="93"/>
      <c r="F125" s="211"/>
      <c r="G125" s="211"/>
      <c r="H125" s="211"/>
    </row>
    <row r="126" spans="1:8" x14ac:dyDescent="0.2">
      <c r="A126" s="92"/>
      <c r="B126" s="91"/>
      <c r="C126" s="92"/>
      <c r="D126" s="91"/>
      <c r="E126" s="93"/>
      <c r="F126" s="211"/>
      <c r="G126" s="211"/>
      <c r="H126" s="211"/>
    </row>
    <row r="127" spans="1:8" x14ac:dyDescent="0.2">
      <c r="A127" s="92"/>
      <c r="B127" s="91"/>
      <c r="C127" s="92"/>
      <c r="D127" s="91"/>
      <c r="E127" s="93"/>
      <c r="F127" s="211"/>
      <c r="G127" s="211"/>
      <c r="H127" s="211"/>
    </row>
    <row r="128" spans="1:8" x14ac:dyDescent="0.2">
      <c r="A128" s="92"/>
      <c r="B128" s="91"/>
      <c r="C128" s="92"/>
      <c r="D128" s="91"/>
      <c r="E128" s="93"/>
      <c r="F128" s="211"/>
      <c r="G128" s="211"/>
      <c r="H128" s="211"/>
    </row>
    <row r="129" spans="1:8" x14ac:dyDescent="0.2">
      <c r="A129" s="92"/>
      <c r="B129" s="91"/>
      <c r="C129" s="92"/>
      <c r="D129" s="91"/>
      <c r="E129" s="93"/>
      <c r="F129" s="211"/>
      <c r="G129" s="211"/>
      <c r="H129" s="211"/>
    </row>
    <row r="130" spans="1:8" x14ac:dyDescent="0.2">
      <c r="A130" s="92"/>
      <c r="B130" s="91"/>
      <c r="C130" s="92"/>
      <c r="D130" s="91"/>
      <c r="E130" s="93"/>
      <c r="F130" s="211"/>
      <c r="G130" s="211"/>
      <c r="H130" s="211"/>
    </row>
    <row r="131" spans="1:8" x14ac:dyDescent="0.2">
      <c r="A131" s="92"/>
      <c r="B131" s="91"/>
      <c r="C131" s="92"/>
      <c r="D131" s="91"/>
      <c r="E131" s="93"/>
      <c r="F131" s="211"/>
      <c r="G131" s="211"/>
      <c r="H131" s="211"/>
    </row>
    <row r="132" spans="1:8" x14ac:dyDescent="0.2">
      <c r="A132" s="92"/>
      <c r="B132" s="91"/>
      <c r="C132" s="92"/>
      <c r="D132" s="91"/>
      <c r="E132" s="93"/>
      <c r="F132" s="211"/>
      <c r="G132" s="211"/>
      <c r="H132" s="211"/>
    </row>
    <row r="133" spans="1:8" x14ac:dyDescent="0.2">
      <c r="A133" s="92"/>
      <c r="B133" s="91"/>
      <c r="C133" s="92"/>
      <c r="D133" s="91"/>
      <c r="E133" s="93"/>
      <c r="F133" s="211"/>
      <c r="G133" s="211"/>
      <c r="H133" s="211"/>
    </row>
    <row r="134" spans="1:8" x14ac:dyDescent="0.2">
      <c r="A134" s="92"/>
      <c r="B134" s="91"/>
      <c r="C134" s="92"/>
      <c r="D134" s="91"/>
      <c r="E134" s="93"/>
      <c r="F134" s="211"/>
      <c r="G134" s="211"/>
      <c r="H134" s="211"/>
    </row>
    <row r="135" spans="1:8" x14ac:dyDescent="0.2">
      <c r="A135" s="92"/>
      <c r="B135" s="91"/>
      <c r="C135" s="92"/>
      <c r="D135" s="91"/>
      <c r="E135" s="93"/>
      <c r="F135" s="211"/>
      <c r="G135" s="211"/>
      <c r="H135" s="211"/>
    </row>
    <row r="136" spans="1:8" x14ac:dyDescent="0.2">
      <c r="A136" s="92"/>
      <c r="B136" s="91"/>
      <c r="C136" s="92"/>
      <c r="D136" s="91"/>
      <c r="E136" s="93"/>
      <c r="F136" s="211"/>
      <c r="G136" s="211"/>
      <c r="H136" s="211"/>
    </row>
    <row r="137" spans="1:8" x14ac:dyDescent="0.2">
      <c r="A137" s="92"/>
      <c r="B137" s="91"/>
      <c r="C137" s="92"/>
      <c r="D137" s="91"/>
      <c r="E137" s="93"/>
      <c r="F137" s="211"/>
      <c r="G137" s="211"/>
      <c r="H137" s="211"/>
    </row>
    <row r="138" spans="1:8" x14ac:dyDescent="0.2">
      <c r="A138" s="92"/>
      <c r="B138" s="91"/>
      <c r="C138" s="92"/>
      <c r="D138" s="91"/>
      <c r="E138" s="93"/>
      <c r="F138" s="211"/>
      <c r="G138" s="211"/>
      <c r="H138" s="211"/>
    </row>
    <row r="139" spans="1:8" x14ac:dyDescent="0.2">
      <c r="A139" s="92"/>
      <c r="B139" s="91"/>
      <c r="C139" s="92"/>
      <c r="D139" s="91"/>
      <c r="E139" s="93"/>
      <c r="F139" s="211"/>
      <c r="G139" s="211"/>
      <c r="H139" s="211"/>
    </row>
    <row r="140" spans="1:8" x14ac:dyDescent="0.2">
      <c r="A140" s="92"/>
      <c r="B140" s="91"/>
      <c r="C140" s="92"/>
      <c r="D140" s="91"/>
      <c r="E140" s="93"/>
      <c r="F140" s="211"/>
      <c r="G140" s="211"/>
      <c r="H140" s="211"/>
    </row>
    <row r="141" spans="1:8" x14ac:dyDescent="0.2">
      <c r="A141" s="92"/>
      <c r="B141" s="91"/>
      <c r="C141" s="92"/>
      <c r="D141" s="91"/>
      <c r="E141" s="93"/>
      <c r="F141" s="211"/>
      <c r="G141" s="211"/>
      <c r="H141" s="211"/>
    </row>
    <row r="142" spans="1:8" x14ac:dyDescent="0.2">
      <c r="A142" s="92"/>
      <c r="B142" s="91"/>
      <c r="C142" s="92"/>
      <c r="D142" s="91"/>
      <c r="E142" s="93"/>
      <c r="F142" s="211"/>
      <c r="G142" s="211"/>
      <c r="H142" s="211"/>
    </row>
    <row r="143" spans="1:8" x14ac:dyDescent="0.2">
      <c r="A143" s="92"/>
      <c r="B143" s="91"/>
      <c r="C143" s="92"/>
      <c r="D143" s="91"/>
      <c r="E143" s="93"/>
      <c r="F143" s="211"/>
      <c r="G143" s="211"/>
      <c r="H143" s="211"/>
    </row>
    <row r="144" spans="1:8" x14ac:dyDescent="0.2">
      <c r="A144" s="92"/>
      <c r="B144" s="91"/>
      <c r="C144" s="92"/>
      <c r="D144" s="91"/>
      <c r="E144" s="93"/>
      <c r="F144" s="211"/>
      <c r="G144" s="211"/>
      <c r="H144" s="211"/>
    </row>
    <row r="145" spans="1:8" x14ac:dyDescent="0.2">
      <c r="A145" s="92"/>
      <c r="B145" s="91"/>
      <c r="C145" s="92"/>
      <c r="D145" s="91"/>
      <c r="E145" s="93"/>
      <c r="F145" s="211"/>
      <c r="G145" s="211"/>
      <c r="H145" s="211"/>
    </row>
    <row r="146" spans="1:8" x14ac:dyDescent="0.2">
      <c r="A146" s="92"/>
      <c r="B146" s="91"/>
      <c r="C146" s="92"/>
      <c r="D146" s="91"/>
      <c r="E146" s="93"/>
      <c r="F146" s="211"/>
      <c r="G146" s="211"/>
      <c r="H146" s="211"/>
    </row>
    <row r="147" spans="1:8" x14ac:dyDescent="0.2">
      <c r="A147" s="92"/>
      <c r="B147" s="91"/>
      <c r="C147" s="92"/>
      <c r="D147" s="91"/>
      <c r="E147" s="93"/>
      <c r="F147" s="211"/>
      <c r="G147" s="211"/>
      <c r="H147" s="211"/>
    </row>
    <row r="148" spans="1:8" x14ac:dyDescent="0.2">
      <c r="A148" s="92"/>
      <c r="B148" s="91"/>
      <c r="C148" s="92"/>
      <c r="D148" s="91"/>
      <c r="E148" s="93"/>
      <c r="F148" s="211"/>
      <c r="G148" s="211"/>
      <c r="H148" s="211"/>
    </row>
    <row r="149" spans="1:8" x14ac:dyDescent="0.2">
      <c r="A149" s="92"/>
      <c r="B149" s="91"/>
      <c r="C149" s="92"/>
      <c r="D149" s="91"/>
      <c r="E149" s="93"/>
      <c r="F149" s="211"/>
      <c r="G149" s="211"/>
      <c r="H149" s="211"/>
    </row>
    <row r="150" spans="1:8" x14ac:dyDescent="0.2">
      <c r="A150" s="92"/>
      <c r="B150" s="91"/>
      <c r="C150" s="92"/>
      <c r="D150" s="91"/>
      <c r="E150" s="93"/>
      <c r="F150" s="211"/>
      <c r="G150" s="211"/>
      <c r="H150" s="211"/>
    </row>
    <row r="151" spans="1:8" x14ac:dyDescent="0.2">
      <c r="A151" s="92"/>
      <c r="B151" s="91"/>
      <c r="C151" s="92"/>
      <c r="D151" s="91"/>
      <c r="E151" s="93"/>
      <c r="F151" s="211"/>
      <c r="G151" s="211"/>
      <c r="H151" s="211"/>
    </row>
    <row r="152" spans="1:8" x14ac:dyDescent="0.2">
      <c r="A152" s="92"/>
      <c r="B152" s="91"/>
      <c r="C152" s="92"/>
      <c r="D152" s="91"/>
      <c r="E152" s="93"/>
      <c r="F152" s="211"/>
      <c r="G152" s="211"/>
      <c r="H152" s="211"/>
    </row>
    <row r="153" spans="1:8" x14ac:dyDescent="0.2">
      <c r="A153" s="92"/>
      <c r="B153" s="91"/>
      <c r="C153" s="92"/>
      <c r="D153" s="91"/>
      <c r="E153" s="93"/>
      <c r="F153" s="211"/>
      <c r="G153" s="211"/>
      <c r="H153" s="211"/>
    </row>
    <row r="154" spans="1:8" x14ac:dyDescent="0.2">
      <c r="A154" s="92"/>
      <c r="B154" s="91"/>
      <c r="C154" s="92"/>
      <c r="D154" s="91"/>
      <c r="E154" s="93"/>
      <c r="F154" s="211"/>
      <c r="G154" s="211"/>
      <c r="H154" s="211"/>
    </row>
    <row r="155" spans="1:8" x14ac:dyDescent="0.2">
      <c r="A155" s="92"/>
      <c r="B155" s="91"/>
      <c r="C155" s="92"/>
      <c r="D155" s="91"/>
      <c r="E155" s="93"/>
      <c r="F155" s="211"/>
      <c r="G155" s="211"/>
      <c r="H155" s="211"/>
    </row>
    <row r="156" spans="1:8" x14ac:dyDescent="0.2">
      <c r="A156" s="92"/>
      <c r="B156" s="91"/>
      <c r="C156" s="92"/>
      <c r="D156" s="91"/>
      <c r="E156" s="93"/>
      <c r="F156" s="211"/>
      <c r="G156" s="211"/>
      <c r="H156" s="211"/>
    </row>
    <row r="157" spans="1:8" x14ac:dyDescent="0.2">
      <c r="A157" s="92"/>
      <c r="B157" s="91"/>
      <c r="C157" s="92"/>
      <c r="D157" s="91"/>
      <c r="E157" s="93"/>
      <c r="F157" s="211"/>
      <c r="G157" s="211"/>
      <c r="H157" s="211"/>
    </row>
    <row r="158" spans="1:8" x14ac:dyDescent="0.2">
      <c r="A158" s="92"/>
      <c r="B158" s="91"/>
      <c r="C158" s="92"/>
      <c r="D158" s="91"/>
      <c r="E158" s="93"/>
      <c r="F158" s="211"/>
      <c r="G158" s="211"/>
      <c r="H158" s="211"/>
    </row>
    <row r="159" spans="1:8" x14ac:dyDescent="0.2">
      <c r="A159" s="92"/>
      <c r="B159" s="91"/>
      <c r="C159" s="92"/>
      <c r="D159" s="91"/>
      <c r="E159" s="93"/>
      <c r="F159" s="211"/>
      <c r="G159" s="211"/>
      <c r="H159" s="211"/>
    </row>
    <row r="160" spans="1:8" x14ac:dyDescent="0.2">
      <c r="A160" s="92"/>
      <c r="B160" s="91"/>
      <c r="C160" s="92"/>
      <c r="D160" s="91"/>
      <c r="E160" s="93"/>
      <c r="F160" s="211"/>
      <c r="G160" s="211"/>
      <c r="H160" s="211"/>
    </row>
    <row r="161" spans="1:8" x14ac:dyDescent="0.2">
      <c r="A161" s="92"/>
      <c r="B161" s="91"/>
      <c r="C161" s="92"/>
      <c r="D161" s="91"/>
      <c r="E161" s="93"/>
      <c r="F161" s="211"/>
      <c r="G161" s="211"/>
      <c r="H161" s="211"/>
    </row>
    <row r="162" spans="1:8" x14ac:dyDescent="0.2">
      <c r="A162" s="92"/>
      <c r="B162" s="91"/>
      <c r="C162" s="92"/>
      <c r="D162" s="91"/>
      <c r="E162" s="93"/>
      <c r="F162" s="211"/>
      <c r="G162" s="211"/>
      <c r="H162" s="211"/>
    </row>
    <row r="163" spans="1:8" x14ac:dyDescent="0.2">
      <c r="A163" s="92"/>
      <c r="B163" s="91"/>
      <c r="C163" s="92"/>
      <c r="D163" s="91"/>
      <c r="E163" s="93"/>
      <c r="F163" s="211"/>
      <c r="G163" s="211"/>
      <c r="H163" s="211"/>
    </row>
    <row r="164" spans="1:8" x14ac:dyDescent="0.2">
      <c r="A164" s="92"/>
      <c r="B164" s="91"/>
      <c r="C164" s="92"/>
      <c r="D164" s="91"/>
      <c r="E164" s="93"/>
      <c r="F164" s="211"/>
      <c r="G164" s="211"/>
      <c r="H164" s="211"/>
    </row>
    <row r="165" spans="1:8" x14ac:dyDescent="0.2">
      <c r="A165" s="92"/>
      <c r="B165" s="91"/>
      <c r="C165" s="92"/>
      <c r="D165" s="91"/>
      <c r="E165" s="93"/>
      <c r="F165" s="211"/>
      <c r="G165" s="211"/>
      <c r="H165" s="211"/>
    </row>
    <row r="166" spans="1:8" x14ac:dyDescent="0.2">
      <c r="A166" s="92"/>
      <c r="B166" s="91"/>
      <c r="C166" s="92"/>
      <c r="D166" s="91"/>
      <c r="E166" s="93"/>
      <c r="F166" s="211"/>
      <c r="G166" s="211"/>
      <c r="H166" s="211"/>
    </row>
    <row r="167" spans="1:8" x14ac:dyDescent="0.2">
      <c r="A167" s="92"/>
      <c r="B167" s="91"/>
      <c r="C167" s="92"/>
      <c r="D167" s="91"/>
      <c r="E167" s="93"/>
      <c r="F167" s="211"/>
      <c r="G167" s="211"/>
      <c r="H167" s="211"/>
    </row>
    <row r="168" spans="1:8" x14ac:dyDescent="0.2">
      <c r="A168" s="92"/>
      <c r="B168" s="91"/>
      <c r="C168" s="92"/>
      <c r="D168" s="91"/>
      <c r="E168" s="93"/>
      <c r="F168" s="211"/>
      <c r="G168" s="211"/>
      <c r="H168" s="211"/>
    </row>
    <row r="169" spans="1:8" x14ac:dyDescent="0.2">
      <c r="A169" s="92"/>
      <c r="B169" s="91"/>
      <c r="C169" s="92"/>
      <c r="D169" s="91"/>
      <c r="E169" s="93"/>
      <c r="F169" s="211"/>
      <c r="G169" s="211"/>
      <c r="H169" s="211"/>
    </row>
    <row r="170" spans="1:8" x14ac:dyDescent="0.2">
      <c r="A170" s="92"/>
      <c r="B170" s="91"/>
      <c r="C170" s="92"/>
      <c r="D170" s="91"/>
      <c r="E170" s="93"/>
      <c r="F170" s="211"/>
      <c r="G170" s="211"/>
      <c r="H170" s="211"/>
    </row>
    <row r="171" spans="1:8" x14ac:dyDescent="0.2">
      <c r="A171" s="92"/>
      <c r="B171" s="91"/>
      <c r="C171" s="92"/>
      <c r="D171" s="91"/>
      <c r="E171" s="93"/>
      <c r="F171" s="211"/>
      <c r="G171" s="211"/>
      <c r="H171" s="211"/>
    </row>
    <row r="172" spans="1:8" x14ac:dyDescent="0.2">
      <c r="A172" s="92"/>
      <c r="B172" s="91"/>
      <c r="C172" s="92"/>
      <c r="D172" s="91"/>
      <c r="E172" s="93"/>
      <c r="F172" s="211"/>
      <c r="G172" s="211"/>
      <c r="H172" s="211"/>
    </row>
    <row r="173" spans="1:8" x14ac:dyDescent="0.2">
      <c r="A173" s="92"/>
      <c r="B173" s="91"/>
      <c r="C173" s="92"/>
      <c r="D173" s="91"/>
      <c r="E173" s="93"/>
      <c r="F173" s="211"/>
      <c r="G173" s="211"/>
      <c r="H173" s="211"/>
    </row>
    <row r="174" spans="1:8" x14ac:dyDescent="0.2">
      <c r="A174" s="92"/>
      <c r="B174" s="91"/>
      <c r="C174" s="92"/>
      <c r="D174" s="91"/>
      <c r="E174" s="93"/>
      <c r="F174" s="211"/>
      <c r="G174" s="211"/>
      <c r="H174" s="211"/>
    </row>
    <row r="175" spans="1:8" x14ac:dyDescent="0.2">
      <c r="A175" s="92"/>
      <c r="B175" s="91"/>
      <c r="C175" s="92"/>
      <c r="D175" s="91"/>
      <c r="E175" s="93"/>
      <c r="F175" s="211"/>
      <c r="G175" s="211"/>
      <c r="H175" s="211"/>
    </row>
    <row r="176" spans="1:8" x14ac:dyDescent="0.2">
      <c r="A176" s="92"/>
      <c r="B176" s="91"/>
      <c r="C176" s="92"/>
      <c r="D176" s="91"/>
      <c r="E176" s="93"/>
      <c r="F176" s="211"/>
      <c r="G176" s="211"/>
      <c r="H176" s="211"/>
    </row>
    <row r="177" spans="1:8" x14ac:dyDescent="0.2">
      <c r="A177" s="92"/>
      <c r="B177" s="91"/>
      <c r="C177" s="92"/>
      <c r="D177" s="91"/>
      <c r="E177" s="93"/>
      <c r="F177" s="211"/>
      <c r="G177" s="211"/>
      <c r="H177" s="211"/>
    </row>
    <row r="178" spans="1:8" x14ac:dyDescent="0.2">
      <c r="A178" s="92"/>
      <c r="B178" s="91"/>
      <c r="C178" s="92"/>
      <c r="D178" s="91"/>
      <c r="E178" s="93"/>
      <c r="F178" s="211"/>
      <c r="G178" s="211"/>
      <c r="H178" s="211"/>
    </row>
    <row r="179" spans="1:8" x14ac:dyDescent="0.2">
      <c r="A179" s="92"/>
      <c r="B179" s="91"/>
      <c r="C179" s="92"/>
      <c r="D179" s="91"/>
      <c r="E179" s="93"/>
      <c r="F179" s="211"/>
      <c r="G179" s="211"/>
      <c r="H179" s="211"/>
    </row>
    <row r="180" spans="1:8" x14ac:dyDescent="0.2">
      <c r="A180" s="92"/>
      <c r="B180" s="91"/>
      <c r="C180" s="92"/>
      <c r="D180" s="91"/>
      <c r="E180" s="93"/>
      <c r="F180" s="211"/>
      <c r="G180" s="211"/>
      <c r="H180" s="211"/>
    </row>
    <row r="181" spans="1:8" x14ac:dyDescent="0.2">
      <c r="A181" s="92"/>
      <c r="B181" s="91"/>
      <c r="C181" s="92"/>
      <c r="D181" s="91"/>
      <c r="E181" s="93"/>
      <c r="F181" s="211"/>
      <c r="G181" s="211"/>
      <c r="H181" s="211"/>
    </row>
    <row r="182" spans="1:8" x14ac:dyDescent="0.2">
      <c r="A182" s="92"/>
      <c r="B182" s="91"/>
      <c r="C182" s="92"/>
      <c r="D182" s="91"/>
      <c r="E182" s="93"/>
      <c r="F182" s="211"/>
      <c r="G182" s="211"/>
      <c r="H182" s="211"/>
    </row>
    <row r="183" spans="1:8" x14ac:dyDescent="0.2">
      <c r="A183" s="92"/>
      <c r="B183" s="91"/>
      <c r="C183" s="92"/>
      <c r="D183" s="91"/>
      <c r="E183" s="93"/>
      <c r="F183" s="211"/>
      <c r="G183" s="211"/>
      <c r="H183" s="211"/>
    </row>
    <row r="184" spans="1:8" x14ac:dyDescent="0.2">
      <c r="A184" s="92"/>
      <c r="B184" s="91"/>
      <c r="C184" s="92"/>
      <c r="D184" s="91"/>
      <c r="E184" s="93"/>
      <c r="F184" s="211"/>
      <c r="G184" s="211"/>
      <c r="H184" s="211"/>
    </row>
    <row r="185" spans="1:8" x14ac:dyDescent="0.2">
      <c r="A185" s="92"/>
      <c r="B185" s="91"/>
      <c r="C185" s="92"/>
      <c r="D185" s="91"/>
      <c r="E185" s="93"/>
      <c r="F185" s="211"/>
      <c r="G185" s="211"/>
      <c r="H185" s="211"/>
    </row>
    <row r="186" spans="1:8" x14ac:dyDescent="0.2">
      <c r="A186" s="92"/>
      <c r="B186" s="91"/>
      <c r="C186" s="92"/>
      <c r="D186" s="91"/>
      <c r="E186" s="93"/>
      <c r="F186" s="211"/>
      <c r="G186" s="211"/>
      <c r="H186" s="211"/>
    </row>
    <row r="187" spans="1:8" x14ac:dyDescent="0.2">
      <c r="A187" s="92"/>
      <c r="B187" s="91"/>
      <c r="C187" s="92"/>
      <c r="D187" s="91"/>
      <c r="E187" s="93"/>
      <c r="F187" s="211"/>
      <c r="G187" s="211"/>
      <c r="H187" s="211"/>
    </row>
    <row r="188" spans="1:8" x14ac:dyDescent="0.2">
      <c r="A188" s="92"/>
      <c r="B188" s="91"/>
      <c r="C188" s="92"/>
      <c r="D188" s="91"/>
      <c r="E188" s="93"/>
      <c r="F188" s="211"/>
      <c r="G188" s="211"/>
      <c r="H188" s="211"/>
    </row>
    <row r="189" spans="1:8" x14ac:dyDescent="0.2">
      <c r="A189" s="92"/>
      <c r="B189" s="91"/>
      <c r="C189" s="92"/>
      <c r="D189" s="91"/>
      <c r="E189" s="93"/>
      <c r="F189" s="211"/>
      <c r="G189" s="211"/>
      <c r="H189" s="211"/>
    </row>
    <row r="190" spans="1:8" x14ac:dyDescent="0.2">
      <c r="A190" s="92"/>
      <c r="B190" s="91"/>
      <c r="C190" s="92"/>
      <c r="D190" s="91"/>
      <c r="E190" s="93"/>
      <c r="F190" s="211"/>
      <c r="G190" s="211"/>
      <c r="H190" s="211"/>
    </row>
    <row r="191" spans="1:8" x14ac:dyDescent="0.2">
      <c r="A191" s="92"/>
      <c r="B191" s="91"/>
      <c r="C191" s="92"/>
      <c r="D191" s="91"/>
      <c r="E191" s="93"/>
      <c r="F191" s="211"/>
      <c r="G191" s="211"/>
      <c r="H191" s="211"/>
    </row>
    <row r="192" spans="1:8" x14ac:dyDescent="0.2">
      <c r="A192" s="92"/>
      <c r="B192" s="91"/>
      <c r="C192" s="92"/>
      <c r="D192" s="91"/>
      <c r="E192" s="93"/>
      <c r="F192" s="211"/>
      <c r="G192" s="211"/>
      <c r="H192" s="211"/>
    </row>
    <row r="193" spans="1:8" x14ac:dyDescent="0.2">
      <c r="A193" s="92"/>
      <c r="B193" s="91"/>
      <c r="C193" s="92"/>
      <c r="D193" s="91"/>
      <c r="E193" s="93"/>
      <c r="F193" s="211"/>
      <c r="G193" s="211"/>
      <c r="H193" s="211"/>
    </row>
    <row r="194" spans="1:8" x14ac:dyDescent="0.2">
      <c r="A194" s="92"/>
      <c r="B194" s="91"/>
      <c r="C194" s="92"/>
      <c r="D194" s="91"/>
      <c r="E194" s="93"/>
      <c r="F194" s="211"/>
      <c r="G194" s="211"/>
      <c r="H194" s="211"/>
    </row>
    <row r="195" spans="1:8" x14ac:dyDescent="0.2">
      <c r="A195" s="92"/>
      <c r="B195" s="91"/>
      <c r="C195" s="92"/>
      <c r="D195" s="91"/>
      <c r="E195" s="93"/>
      <c r="F195" s="211"/>
      <c r="G195" s="211"/>
      <c r="H195" s="211"/>
    </row>
    <row r="196" spans="1:8" x14ac:dyDescent="0.2">
      <c r="A196" s="92"/>
      <c r="B196" s="91"/>
      <c r="C196" s="92"/>
      <c r="D196" s="91"/>
      <c r="E196" s="93"/>
      <c r="F196" s="211"/>
      <c r="G196" s="211"/>
      <c r="H196" s="211"/>
    </row>
    <row r="197" spans="1:8" x14ac:dyDescent="0.2">
      <c r="A197" s="92"/>
      <c r="B197" s="91"/>
      <c r="C197" s="92"/>
      <c r="D197" s="91"/>
      <c r="E197" s="93"/>
      <c r="F197" s="211"/>
      <c r="G197" s="211"/>
      <c r="H197" s="211"/>
    </row>
    <row r="198" spans="1:8" x14ac:dyDescent="0.2">
      <c r="A198" s="92"/>
      <c r="B198" s="91"/>
      <c r="C198" s="92"/>
      <c r="D198" s="91"/>
      <c r="E198" s="93"/>
      <c r="F198" s="211"/>
      <c r="G198" s="211"/>
      <c r="H198" s="211"/>
    </row>
    <row r="199" spans="1:8" x14ac:dyDescent="0.2">
      <c r="A199" s="92"/>
      <c r="B199" s="91"/>
      <c r="C199" s="92"/>
      <c r="D199" s="91"/>
      <c r="E199" s="93"/>
      <c r="F199" s="211"/>
      <c r="G199" s="211"/>
      <c r="H199" s="211"/>
    </row>
    <row r="200" spans="1:8" x14ac:dyDescent="0.2">
      <c r="A200" s="92"/>
      <c r="B200" s="91"/>
      <c r="C200" s="92"/>
      <c r="D200" s="91"/>
      <c r="E200" s="93"/>
      <c r="F200" s="211"/>
      <c r="G200" s="211"/>
      <c r="H200" s="211"/>
    </row>
    <row r="201" spans="1:8" x14ac:dyDescent="0.2">
      <c r="A201" s="92"/>
      <c r="B201" s="91"/>
      <c r="C201" s="92"/>
      <c r="D201" s="91"/>
      <c r="E201" s="93"/>
      <c r="F201" s="211"/>
      <c r="G201" s="211"/>
      <c r="H201" s="211"/>
    </row>
    <row r="202" spans="1:8" x14ac:dyDescent="0.2">
      <c r="A202" s="92"/>
      <c r="B202" s="91"/>
      <c r="C202" s="92"/>
      <c r="D202" s="91"/>
      <c r="E202" s="93"/>
      <c r="F202" s="211"/>
      <c r="G202" s="211"/>
      <c r="H202" s="211"/>
    </row>
    <row r="203" spans="1:8" x14ac:dyDescent="0.2">
      <c r="A203" s="92"/>
      <c r="B203" s="91"/>
      <c r="C203" s="92"/>
      <c r="D203" s="91"/>
      <c r="E203" s="93"/>
      <c r="F203" s="211"/>
      <c r="G203" s="211"/>
      <c r="H203" s="211"/>
    </row>
    <row r="204" spans="1:8" x14ac:dyDescent="0.2">
      <c r="A204" s="92"/>
      <c r="B204" s="91"/>
      <c r="C204" s="92"/>
      <c r="D204" s="91"/>
      <c r="E204" s="93"/>
      <c r="F204" s="211"/>
      <c r="G204" s="211"/>
      <c r="H204" s="211"/>
    </row>
    <row r="205" spans="1:8" x14ac:dyDescent="0.2">
      <c r="A205" s="92"/>
      <c r="B205" s="91"/>
      <c r="C205" s="92"/>
      <c r="D205" s="91"/>
      <c r="E205" s="93"/>
      <c r="F205" s="211"/>
      <c r="G205" s="211"/>
      <c r="H205" s="211"/>
    </row>
    <row r="206" spans="1:8" x14ac:dyDescent="0.2">
      <c r="A206" s="92"/>
      <c r="B206" s="91"/>
      <c r="C206" s="92"/>
      <c r="D206" s="91"/>
      <c r="E206" s="93"/>
      <c r="F206" s="211"/>
      <c r="G206" s="211"/>
      <c r="H206" s="211"/>
    </row>
    <row r="207" spans="1:8" x14ac:dyDescent="0.2">
      <c r="A207" s="92"/>
      <c r="B207" s="91"/>
      <c r="C207" s="92"/>
      <c r="D207" s="91"/>
      <c r="E207" s="93"/>
      <c r="F207" s="211"/>
      <c r="G207" s="211"/>
      <c r="H207" s="211"/>
    </row>
    <row r="208" spans="1:8" x14ac:dyDescent="0.2">
      <c r="A208" s="92"/>
      <c r="B208" s="91"/>
      <c r="C208" s="92"/>
      <c r="D208" s="91"/>
      <c r="E208" s="93"/>
      <c r="F208" s="211"/>
      <c r="G208" s="211"/>
      <c r="H208" s="211"/>
    </row>
    <row r="209" spans="1:8" x14ac:dyDescent="0.2">
      <c r="A209" s="92"/>
      <c r="B209" s="91"/>
      <c r="C209" s="92"/>
      <c r="D209" s="91"/>
      <c r="E209" s="93"/>
      <c r="F209" s="211"/>
      <c r="G209" s="211"/>
      <c r="H209" s="211"/>
    </row>
    <row r="210" spans="1:8" x14ac:dyDescent="0.2">
      <c r="A210" s="92"/>
      <c r="B210" s="91"/>
      <c r="C210" s="92"/>
      <c r="D210" s="91"/>
      <c r="E210" s="93"/>
      <c r="F210" s="211"/>
      <c r="G210" s="211"/>
      <c r="H210" s="211"/>
    </row>
    <row r="211" spans="1:8" x14ac:dyDescent="0.2">
      <c r="A211" s="92"/>
      <c r="B211" s="91"/>
      <c r="C211" s="92"/>
      <c r="D211" s="91"/>
      <c r="E211" s="93"/>
      <c r="F211" s="211"/>
      <c r="G211" s="211"/>
      <c r="H211" s="211"/>
    </row>
    <row r="212" spans="1:8" x14ac:dyDescent="0.2">
      <c r="A212" s="92"/>
      <c r="B212" s="91"/>
      <c r="C212" s="92"/>
      <c r="D212" s="91"/>
      <c r="E212" s="93"/>
      <c r="F212" s="211"/>
      <c r="G212" s="211"/>
      <c r="H212" s="211"/>
    </row>
    <row r="213" spans="1:8" x14ac:dyDescent="0.2">
      <c r="A213" s="92"/>
      <c r="B213" s="91"/>
      <c r="C213" s="92"/>
      <c r="D213" s="91"/>
      <c r="E213" s="93"/>
      <c r="F213" s="211"/>
      <c r="G213" s="211"/>
      <c r="H213" s="211"/>
    </row>
    <row r="214" spans="1:8" x14ac:dyDescent="0.2">
      <c r="A214" s="92"/>
      <c r="B214" s="91"/>
      <c r="C214" s="92"/>
      <c r="D214" s="91"/>
      <c r="E214" s="93"/>
      <c r="F214" s="211"/>
      <c r="G214" s="211"/>
      <c r="H214" s="211"/>
    </row>
    <row r="215" spans="1:8" x14ac:dyDescent="0.2">
      <c r="A215" s="92"/>
      <c r="B215" s="91"/>
      <c r="C215" s="92"/>
      <c r="D215" s="91"/>
      <c r="E215" s="93"/>
      <c r="F215" s="211"/>
      <c r="G215" s="211"/>
      <c r="H215" s="211"/>
    </row>
    <row r="216" spans="1:8" x14ac:dyDescent="0.2">
      <c r="A216" s="92"/>
      <c r="B216" s="91"/>
      <c r="C216" s="92"/>
      <c r="D216" s="91"/>
      <c r="E216" s="93"/>
      <c r="F216" s="211"/>
      <c r="G216" s="211"/>
      <c r="H216" s="211"/>
    </row>
    <row r="217" spans="1:8" x14ac:dyDescent="0.2">
      <c r="A217" s="92"/>
      <c r="B217" s="91"/>
      <c r="C217" s="92"/>
      <c r="D217" s="91"/>
      <c r="E217" s="93"/>
      <c r="F217" s="211"/>
      <c r="G217" s="211"/>
      <c r="H217" s="211"/>
    </row>
    <row r="218" spans="1:8" x14ac:dyDescent="0.2">
      <c r="A218" s="92"/>
      <c r="B218" s="91"/>
      <c r="C218" s="92"/>
      <c r="D218" s="91"/>
      <c r="E218" s="93"/>
      <c r="F218" s="211"/>
      <c r="G218" s="211"/>
      <c r="H218" s="211"/>
    </row>
    <row r="219" spans="1:8" x14ac:dyDescent="0.2">
      <c r="A219" s="92"/>
      <c r="B219" s="91"/>
      <c r="C219" s="92"/>
      <c r="D219" s="91"/>
      <c r="E219" s="93"/>
      <c r="F219" s="211"/>
      <c r="G219" s="211"/>
      <c r="H219" s="211"/>
    </row>
    <row r="220" spans="1:8" x14ac:dyDescent="0.2">
      <c r="A220" s="92"/>
      <c r="B220" s="91"/>
      <c r="C220" s="92"/>
      <c r="D220" s="91"/>
      <c r="E220" s="93"/>
      <c r="F220" s="211"/>
      <c r="G220" s="211"/>
      <c r="H220" s="211"/>
    </row>
    <row r="221" spans="1:8" x14ac:dyDescent="0.2">
      <c r="A221" s="92"/>
      <c r="B221" s="91"/>
      <c r="C221" s="92"/>
      <c r="D221" s="91"/>
      <c r="E221" s="93"/>
      <c r="F221" s="211"/>
      <c r="G221" s="211"/>
      <c r="H221" s="211"/>
    </row>
    <row r="222" spans="1:8" x14ac:dyDescent="0.2">
      <c r="A222" s="92"/>
      <c r="B222" s="91"/>
      <c r="C222" s="92"/>
      <c r="D222" s="91"/>
      <c r="E222" s="93"/>
      <c r="F222" s="211"/>
      <c r="G222" s="211"/>
      <c r="H222" s="211"/>
    </row>
    <row r="223" spans="1:8" x14ac:dyDescent="0.2">
      <c r="A223" s="92"/>
      <c r="B223" s="91"/>
      <c r="C223" s="92"/>
      <c r="D223" s="91"/>
      <c r="E223" s="93"/>
      <c r="F223" s="211"/>
      <c r="G223" s="211"/>
      <c r="H223" s="211"/>
    </row>
    <row r="224" spans="1:8" x14ac:dyDescent="0.2">
      <c r="A224" s="92"/>
      <c r="B224" s="91"/>
      <c r="C224" s="92"/>
      <c r="D224" s="91"/>
      <c r="E224" s="93"/>
      <c r="F224" s="211"/>
      <c r="G224" s="211"/>
      <c r="H224" s="211"/>
    </row>
    <row r="225" spans="1:8" x14ac:dyDescent="0.2">
      <c r="A225" s="92"/>
      <c r="B225" s="91"/>
      <c r="C225" s="92"/>
      <c r="D225" s="91"/>
      <c r="E225" s="93"/>
      <c r="F225" s="211"/>
      <c r="G225" s="211"/>
      <c r="H225" s="211"/>
    </row>
    <row r="226" spans="1:8" x14ac:dyDescent="0.2">
      <c r="A226" s="92"/>
      <c r="B226" s="91"/>
      <c r="C226" s="92"/>
      <c r="D226" s="91"/>
      <c r="E226" s="93"/>
      <c r="F226" s="211"/>
      <c r="G226" s="211"/>
      <c r="H226" s="211"/>
    </row>
    <row r="227" spans="1:8" x14ac:dyDescent="0.2">
      <c r="A227" s="92"/>
      <c r="B227" s="91"/>
      <c r="C227" s="92"/>
      <c r="D227" s="91"/>
      <c r="E227" s="93"/>
      <c r="F227" s="211"/>
      <c r="G227" s="211"/>
      <c r="H227" s="211"/>
    </row>
    <row r="228" spans="1:8" x14ac:dyDescent="0.2">
      <c r="A228" s="92"/>
      <c r="B228" s="91"/>
      <c r="C228" s="92"/>
      <c r="D228" s="91"/>
      <c r="E228" s="93"/>
      <c r="F228" s="211"/>
      <c r="G228" s="211"/>
      <c r="H228" s="211"/>
    </row>
    <row r="229" spans="1:8" x14ac:dyDescent="0.2">
      <c r="A229" s="92"/>
      <c r="B229" s="91"/>
      <c r="C229" s="92"/>
      <c r="D229" s="91"/>
      <c r="E229" s="93"/>
      <c r="F229" s="211"/>
      <c r="G229" s="211"/>
      <c r="H229" s="211"/>
    </row>
    <row r="230" spans="1:8" x14ac:dyDescent="0.2">
      <c r="A230" s="92"/>
      <c r="B230" s="91"/>
      <c r="C230" s="92"/>
      <c r="D230" s="91"/>
      <c r="E230" s="93"/>
      <c r="F230" s="211"/>
      <c r="G230" s="211"/>
      <c r="H230" s="211"/>
    </row>
    <row r="231" spans="1:8" x14ac:dyDescent="0.2">
      <c r="A231" s="92"/>
      <c r="B231" s="91"/>
      <c r="C231" s="92"/>
      <c r="D231" s="91"/>
      <c r="E231" s="93"/>
      <c r="F231" s="211"/>
      <c r="G231" s="211"/>
      <c r="H231" s="211"/>
    </row>
    <row r="232" spans="1:8" x14ac:dyDescent="0.2">
      <c r="A232" s="92"/>
      <c r="B232" s="91"/>
      <c r="C232" s="92"/>
      <c r="D232" s="91"/>
      <c r="E232" s="93"/>
      <c r="F232" s="211"/>
      <c r="G232" s="211"/>
      <c r="H232" s="211"/>
    </row>
    <row r="233" spans="1:8" x14ac:dyDescent="0.2">
      <c r="A233" s="92"/>
      <c r="B233" s="91"/>
      <c r="C233" s="92"/>
      <c r="D233" s="91"/>
      <c r="E233" s="93"/>
      <c r="F233" s="211"/>
      <c r="G233" s="211"/>
      <c r="H233" s="211"/>
    </row>
    <row r="234" spans="1:8" x14ac:dyDescent="0.2">
      <c r="A234" s="92"/>
      <c r="B234" s="91"/>
      <c r="C234" s="92"/>
      <c r="D234" s="91"/>
      <c r="E234" s="93"/>
      <c r="F234" s="211"/>
      <c r="G234" s="211"/>
      <c r="H234" s="211"/>
    </row>
    <row r="235" spans="1:8" x14ac:dyDescent="0.2">
      <c r="A235" s="92"/>
      <c r="B235" s="91"/>
      <c r="C235" s="92"/>
      <c r="D235" s="91"/>
      <c r="E235" s="93"/>
      <c r="F235" s="211"/>
      <c r="G235" s="211"/>
      <c r="H235" s="211"/>
    </row>
    <row r="236" spans="1:8" x14ac:dyDescent="0.2">
      <c r="A236" s="92"/>
      <c r="B236" s="91"/>
      <c r="C236" s="92"/>
      <c r="D236" s="91"/>
      <c r="E236" s="93"/>
      <c r="F236" s="211"/>
      <c r="G236" s="211"/>
      <c r="H236" s="211"/>
    </row>
    <row r="237" spans="1:8" x14ac:dyDescent="0.2">
      <c r="A237" s="92"/>
      <c r="B237" s="91"/>
      <c r="C237" s="92"/>
      <c r="D237" s="91"/>
      <c r="E237" s="93"/>
      <c r="F237" s="211"/>
      <c r="G237" s="211"/>
      <c r="H237" s="211"/>
    </row>
    <row r="238" spans="1:8" x14ac:dyDescent="0.2">
      <c r="A238" s="92"/>
      <c r="B238" s="91"/>
      <c r="C238" s="92"/>
      <c r="D238" s="91"/>
      <c r="E238" s="93"/>
      <c r="F238" s="211"/>
      <c r="G238" s="211"/>
      <c r="H238" s="211"/>
    </row>
    <row r="239" spans="1:8" x14ac:dyDescent="0.2">
      <c r="A239" s="92"/>
      <c r="B239" s="91"/>
      <c r="C239" s="92"/>
      <c r="D239" s="91"/>
      <c r="E239" s="93"/>
      <c r="F239" s="211"/>
      <c r="G239" s="211"/>
      <c r="H239" s="211"/>
    </row>
    <row r="240" spans="1:8" x14ac:dyDescent="0.2">
      <c r="A240" s="92"/>
      <c r="B240" s="91"/>
      <c r="C240" s="92"/>
      <c r="D240" s="91"/>
      <c r="E240" s="93"/>
      <c r="F240" s="211"/>
      <c r="G240" s="211"/>
      <c r="H240" s="211"/>
    </row>
    <row r="241" spans="1:8" x14ac:dyDescent="0.2">
      <c r="A241" s="92"/>
      <c r="B241" s="91"/>
      <c r="C241" s="92"/>
      <c r="D241" s="91"/>
      <c r="E241" s="93"/>
      <c r="F241" s="211"/>
      <c r="G241" s="211"/>
      <c r="H241" s="211"/>
    </row>
    <row r="242" spans="1:8" x14ac:dyDescent="0.2">
      <c r="A242" s="92"/>
      <c r="B242" s="91"/>
      <c r="C242" s="92"/>
      <c r="D242" s="91"/>
      <c r="E242" s="93"/>
      <c r="F242" s="211"/>
      <c r="G242" s="211"/>
      <c r="H242" s="211"/>
    </row>
    <row r="243" spans="1:8" x14ac:dyDescent="0.2">
      <c r="A243" s="92"/>
      <c r="B243" s="91"/>
      <c r="C243" s="92"/>
      <c r="D243" s="91"/>
      <c r="E243" s="93"/>
      <c r="F243" s="211"/>
      <c r="G243" s="211"/>
      <c r="H243" s="211"/>
    </row>
    <row r="244" spans="1:8" x14ac:dyDescent="0.2">
      <c r="A244" s="92"/>
      <c r="B244" s="91"/>
      <c r="C244" s="92"/>
      <c r="D244" s="91"/>
      <c r="E244" s="93"/>
      <c r="F244" s="211"/>
      <c r="G244" s="211"/>
      <c r="H244" s="211"/>
    </row>
    <row r="245" spans="1:8" x14ac:dyDescent="0.2">
      <c r="A245" s="92"/>
      <c r="B245" s="91"/>
      <c r="C245" s="92"/>
      <c r="D245" s="91"/>
      <c r="E245" s="93"/>
      <c r="F245" s="211"/>
      <c r="G245" s="211"/>
      <c r="H245" s="211"/>
    </row>
    <row r="246" spans="1:8" x14ac:dyDescent="0.2">
      <c r="A246" s="92"/>
      <c r="B246" s="91"/>
      <c r="C246" s="92"/>
      <c r="D246" s="91"/>
      <c r="E246" s="93"/>
      <c r="F246" s="211"/>
      <c r="G246" s="211"/>
      <c r="H246" s="211"/>
    </row>
    <row r="247" spans="1:8" x14ac:dyDescent="0.2">
      <c r="A247" s="92"/>
      <c r="B247" s="91"/>
      <c r="C247" s="92"/>
      <c r="D247" s="91"/>
      <c r="E247" s="93"/>
      <c r="F247" s="211"/>
      <c r="G247" s="211"/>
      <c r="H247" s="211"/>
    </row>
    <row r="248" spans="1:8" x14ac:dyDescent="0.2">
      <c r="A248" s="92"/>
      <c r="B248" s="91"/>
      <c r="C248" s="92"/>
      <c r="D248" s="91"/>
      <c r="E248" s="93"/>
      <c r="F248" s="211"/>
      <c r="G248" s="211"/>
      <c r="H248" s="211"/>
    </row>
    <row r="249" spans="1:8" x14ac:dyDescent="0.2">
      <c r="A249" s="92"/>
      <c r="B249" s="91"/>
      <c r="C249" s="92"/>
      <c r="D249" s="91"/>
      <c r="E249" s="93"/>
      <c r="F249" s="211"/>
      <c r="G249" s="211"/>
      <c r="H249" s="211"/>
    </row>
    <row r="250" spans="1:8" x14ac:dyDescent="0.2">
      <c r="A250" s="92"/>
      <c r="B250" s="91"/>
      <c r="C250" s="92"/>
      <c r="D250" s="91"/>
      <c r="E250" s="93"/>
      <c r="F250" s="211"/>
      <c r="G250" s="211"/>
      <c r="H250" s="211"/>
    </row>
    <row r="251" spans="1:8" x14ac:dyDescent="0.2">
      <c r="A251" s="92"/>
      <c r="B251" s="91"/>
      <c r="C251" s="92"/>
      <c r="D251" s="91"/>
      <c r="E251" s="93"/>
      <c r="F251" s="211"/>
      <c r="G251" s="211"/>
      <c r="H251" s="211"/>
    </row>
    <row r="252" spans="1:8" x14ac:dyDescent="0.2">
      <c r="A252" s="92"/>
      <c r="B252" s="91"/>
      <c r="C252" s="92"/>
      <c r="D252" s="91"/>
      <c r="E252" s="93"/>
      <c r="F252" s="211"/>
      <c r="G252" s="211"/>
      <c r="H252" s="211"/>
    </row>
    <row r="253" spans="1:8" x14ac:dyDescent="0.2">
      <c r="A253" s="92"/>
      <c r="B253" s="91"/>
      <c r="C253" s="92"/>
      <c r="D253" s="91"/>
      <c r="E253" s="93"/>
      <c r="F253" s="211"/>
      <c r="G253" s="211"/>
      <c r="H253" s="211"/>
    </row>
    <row r="254" spans="1:8" x14ac:dyDescent="0.2">
      <c r="A254" s="92"/>
      <c r="B254" s="91"/>
      <c r="C254" s="92"/>
      <c r="D254" s="91"/>
      <c r="E254" s="93"/>
      <c r="F254" s="211"/>
      <c r="G254" s="211"/>
      <c r="H254" s="211"/>
    </row>
    <row r="255" spans="1:8" x14ac:dyDescent="0.2">
      <c r="A255" s="92"/>
      <c r="B255" s="91"/>
      <c r="C255" s="92"/>
      <c r="D255" s="91"/>
      <c r="E255" s="93"/>
      <c r="F255" s="211"/>
      <c r="G255" s="211"/>
      <c r="H255" s="211"/>
    </row>
    <row r="256" spans="1:8" x14ac:dyDescent="0.2">
      <c r="A256" s="92"/>
      <c r="B256" s="91"/>
      <c r="C256" s="92"/>
      <c r="D256" s="91"/>
      <c r="E256" s="93"/>
      <c r="F256" s="211"/>
      <c r="G256" s="211"/>
      <c r="H256" s="211"/>
    </row>
    <row r="257" spans="1:8" x14ac:dyDescent="0.2">
      <c r="A257" s="92"/>
      <c r="B257" s="91"/>
      <c r="C257" s="92"/>
      <c r="D257" s="91"/>
      <c r="E257" s="93"/>
      <c r="F257" s="211"/>
      <c r="G257" s="211"/>
      <c r="H257" s="211"/>
    </row>
    <row r="258" spans="1:8" x14ac:dyDescent="0.2">
      <c r="A258" s="92"/>
      <c r="B258" s="91"/>
      <c r="C258" s="92"/>
      <c r="D258" s="91"/>
      <c r="E258" s="93"/>
      <c r="F258" s="211"/>
      <c r="G258" s="211"/>
      <c r="H258" s="211"/>
    </row>
    <row r="259" spans="1:8" x14ac:dyDescent="0.2">
      <c r="A259" s="92"/>
      <c r="B259" s="91"/>
      <c r="C259" s="92"/>
      <c r="D259" s="91"/>
      <c r="E259" s="93"/>
      <c r="F259" s="211"/>
      <c r="G259" s="211"/>
      <c r="H259" s="211"/>
    </row>
    <row r="260" spans="1:8" x14ac:dyDescent="0.2">
      <c r="A260" s="92"/>
      <c r="B260" s="91"/>
      <c r="C260" s="92"/>
      <c r="D260" s="91"/>
      <c r="E260" s="93"/>
      <c r="F260" s="211"/>
      <c r="G260" s="211"/>
      <c r="H260" s="211"/>
    </row>
    <row r="261" spans="1:8" x14ac:dyDescent="0.2">
      <c r="A261" s="92"/>
      <c r="B261" s="91"/>
      <c r="C261" s="92"/>
      <c r="D261" s="91"/>
      <c r="E261" s="93"/>
      <c r="F261" s="211"/>
      <c r="G261" s="211"/>
      <c r="H261" s="211"/>
    </row>
    <row r="262" spans="1:8" x14ac:dyDescent="0.2">
      <c r="A262" s="92"/>
      <c r="B262" s="91"/>
      <c r="C262" s="92"/>
      <c r="D262" s="91"/>
      <c r="E262" s="93"/>
      <c r="F262" s="211"/>
      <c r="G262" s="211"/>
      <c r="H262" s="211"/>
    </row>
    <row r="263" spans="1:8" x14ac:dyDescent="0.2">
      <c r="A263" s="92"/>
      <c r="B263" s="91"/>
      <c r="C263" s="92"/>
      <c r="D263" s="91"/>
      <c r="E263" s="93"/>
      <c r="F263" s="211"/>
      <c r="G263" s="211"/>
      <c r="H263" s="211"/>
    </row>
    <row r="264" spans="1:8" x14ac:dyDescent="0.2">
      <c r="A264" s="92"/>
      <c r="B264" s="91"/>
      <c r="C264" s="92"/>
      <c r="D264" s="91"/>
      <c r="E264" s="93"/>
      <c r="F264" s="211"/>
      <c r="G264" s="211"/>
      <c r="H264" s="211"/>
    </row>
    <row r="265" spans="1:8" x14ac:dyDescent="0.2">
      <c r="A265" s="92"/>
      <c r="B265" s="91"/>
      <c r="C265" s="92"/>
      <c r="D265" s="91"/>
      <c r="E265" s="93"/>
      <c r="F265" s="211"/>
      <c r="G265" s="211"/>
      <c r="H265" s="211"/>
    </row>
    <row r="266" spans="1:8" x14ac:dyDescent="0.2">
      <c r="A266" s="92"/>
      <c r="B266" s="91"/>
      <c r="C266" s="92"/>
      <c r="D266" s="91"/>
      <c r="E266" s="93"/>
      <c r="F266" s="211"/>
      <c r="G266" s="211"/>
      <c r="H266" s="211"/>
    </row>
    <row r="267" spans="1:8" x14ac:dyDescent="0.2">
      <c r="A267" s="92"/>
      <c r="B267" s="91"/>
      <c r="C267" s="92"/>
      <c r="D267" s="91"/>
      <c r="E267" s="93"/>
      <c r="F267" s="211"/>
      <c r="G267" s="211"/>
      <c r="H267" s="211"/>
    </row>
    <row r="268" spans="1:8" x14ac:dyDescent="0.2">
      <c r="A268" s="92"/>
      <c r="B268" s="91"/>
      <c r="C268" s="92"/>
      <c r="D268" s="91"/>
      <c r="E268" s="93"/>
      <c r="F268" s="211"/>
      <c r="G268" s="211"/>
      <c r="H268" s="211"/>
    </row>
    <row r="269" spans="1:8" x14ac:dyDescent="0.2">
      <c r="A269" s="92"/>
      <c r="B269" s="91"/>
      <c r="C269" s="92"/>
      <c r="D269" s="91"/>
      <c r="E269" s="93"/>
      <c r="F269" s="211"/>
      <c r="G269" s="211"/>
      <c r="H269" s="211"/>
    </row>
    <row r="270" spans="1:8" x14ac:dyDescent="0.2">
      <c r="A270" s="92"/>
      <c r="B270" s="91"/>
      <c r="C270" s="92"/>
      <c r="D270" s="91"/>
      <c r="E270" s="93"/>
      <c r="F270" s="211"/>
      <c r="G270" s="211"/>
      <c r="H270" s="211"/>
    </row>
    <row r="271" spans="1:8" x14ac:dyDescent="0.2">
      <c r="A271" s="92"/>
      <c r="B271" s="91"/>
      <c r="C271" s="92"/>
      <c r="D271" s="91"/>
      <c r="E271" s="93"/>
      <c r="F271" s="211"/>
      <c r="G271" s="211"/>
      <c r="H271" s="211"/>
    </row>
    <row r="272" spans="1:8" x14ac:dyDescent="0.2">
      <c r="A272" s="92"/>
      <c r="B272" s="91"/>
      <c r="C272" s="92"/>
      <c r="D272" s="91"/>
      <c r="E272" s="93"/>
      <c r="F272" s="211"/>
      <c r="G272" s="211"/>
      <c r="H272" s="211"/>
    </row>
    <row r="273" spans="1:8" x14ac:dyDescent="0.2">
      <c r="A273" s="92"/>
      <c r="B273" s="91"/>
      <c r="C273" s="92"/>
      <c r="D273" s="91"/>
      <c r="E273" s="93"/>
      <c r="F273" s="211"/>
      <c r="G273" s="211"/>
      <c r="H273" s="211"/>
    </row>
    <row r="274" spans="1:8" x14ac:dyDescent="0.2">
      <c r="A274" s="92"/>
      <c r="B274" s="91"/>
      <c r="C274" s="92"/>
      <c r="D274" s="91"/>
      <c r="E274" s="93"/>
      <c r="F274" s="211"/>
      <c r="G274" s="211"/>
      <c r="H274" s="211"/>
    </row>
    <row r="275" spans="1:8" x14ac:dyDescent="0.2">
      <c r="A275" s="92"/>
      <c r="B275" s="91"/>
      <c r="C275" s="92"/>
      <c r="D275" s="91"/>
      <c r="E275" s="93"/>
      <c r="F275" s="211"/>
      <c r="G275" s="211"/>
      <c r="H275" s="211"/>
    </row>
    <row r="276" spans="1:8" x14ac:dyDescent="0.2">
      <c r="A276" s="92"/>
      <c r="B276" s="91"/>
      <c r="C276" s="92"/>
      <c r="D276" s="91"/>
      <c r="E276" s="93"/>
      <c r="F276" s="211"/>
      <c r="G276" s="211"/>
      <c r="H276" s="211"/>
    </row>
    <row r="277" spans="1:8" x14ac:dyDescent="0.2">
      <c r="A277" s="92"/>
      <c r="B277" s="91"/>
      <c r="C277" s="92"/>
      <c r="D277" s="91"/>
      <c r="E277" s="93"/>
      <c r="F277" s="211"/>
      <c r="G277" s="211"/>
      <c r="H277" s="211"/>
    </row>
    <row r="278" spans="1:8" x14ac:dyDescent="0.2">
      <c r="A278" s="92"/>
      <c r="B278" s="91"/>
      <c r="C278" s="92"/>
      <c r="D278" s="91"/>
      <c r="E278" s="93"/>
      <c r="F278" s="211"/>
      <c r="G278" s="211"/>
      <c r="H278" s="211"/>
    </row>
    <row r="279" spans="1:8" x14ac:dyDescent="0.2">
      <c r="A279" s="92"/>
      <c r="B279" s="91"/>
      <c r="C279" s="92"/>
      <c r="D279" s="91"/>
      <c r="E279" s="93"/>
      <c r="F279" s="211"/>
      <c r="G279" s="211"/>
      <c r="H279" s="211"/>
    </row>
    <row r="280" spans="1:8" x14ac:dyDescent="0.2">
      <c r="A280" s="92"/>
      <c r="B280" s="91"/>
      <c r="C280" s="92"/>
      <c r="D280" s="91"/>
      <c r="E280" s="93"/>
      <c r="F280" s="211"/>
      <c r="G280" s="211"/>
      <c r="H280" s="211"/>
    </row>
    <row r="281" spans="1:8" x14ac:dyDescent="0.2">
      <c r="A281" s="92"/>
      <c r="B281" s="91"/>
      <c r="C281" s="92"/>
      <c r="D281" s="91"/>
      <c r="E281" s="93"/>
      <c r="F281" s="211"/>
      <c r="G281" s="211"/>
      <c r="H281" s="211"/>
    </row>
    <row r="282" spans="1:8" x14ac:dyDescent="0.2">
      <c r="A282" s="92"/>
      <c r="B282" s="91"/>
      <c r="C282" s="92"/>
      <c r="D282" s="91"/>
      <c r="E282" s="93"/>
      <c r="F282" s="211"/>
      <c r="G282" s="211"/>
      <c r="H282" s="211"/>
    </row>
    <row r="283" spans="1:8" x14ac:dyDescent="0.2">
      <c r="A283" s="92"/>
      <c r="B283" s="91"/>
      <c r="C283" s="92"/>
      <c r="D283" s="91"/>
      <c r="E283" s="93"/>
      <c r="F283" s="211"/>
      <c r="G283" s="211"/>
      <c r="H283" s="211"/>
    </row>
    <row r="284" spans="1:8" x14ac:dyDescent="0.2">
      <c r="A284" s="92"/>
      <c r="B284" s="91"/>
      <c r="C284" s="92"/>
      <c r="D284" s="91"/>
      <c r="E284" s="93"/>
      <c r="F284" s="211"/>
      <c r="G284" s="211"/>
      <c r="H284" s="211"/>
    </row>
    <row r="285" spans="1:8" x14ac:dyDescent="0.2">
      <c r="A285" s="92"/>
      <c r="B285" s="91"/>
      <c r="C285" s="92"/>
      <c r="D285" s="91"/>
      <c r="E285" s="93"/>
      <c r="F285" s="211"/>
      <c r="G285" s="211"/>
      <c r="H285" s="211"/>
    </row>
    <row r="286" spans="1:8" x14ac:dyDescent="0.2">
      <c r="A286" s="92"/>
      <c r="B286" s="91"/>
      <c r="C286" s="92"/>
      <c r="D286" s="91"/>
      <c r="E286" s="93"/>
      <c r="F286" s="211"/>
      <c r="G286" s="211"/>
      <c r="H286" s="211"/>
    </row>
    <row r="287" spans="1:8" x14ac:dyDescent="0.2">
      <c r="A287" s="92"/>
      <c r="B287" s="91"/>
      <c r="C287" s="92"/>
      <c r="D287" s="91"/>
      <c r="E287" s="93"/>
      <c r="F287" s="211"/>
      <c r="G287" s="211"/>
      <c r="H287" s="211"/>
    </row>
    <row r="288" spans="1:8" x14ac:dyDescent="0.2">
      <c r="A288" s="92"/>
      <c r="B288" s="91"/>
      <c r="C288" s="92"/>
      <c r="D288" s="91"/>
      <c r="E288" s="93"/>
      <c r="F288" s="211"/>
      <c r="G288" s="211"/>
      <c r="H288" s="211"/>
    </row>
    <row r="289" spans="1:8" x14ac:dyDescent="0.2">
      <c r="A289" s="92"/>
      <c r="B289" s="91"/>
      <c r="C289" s="92"/>
      <c r="D289" s="91"/>
      <c r="E289" s="93"/>
      <c r="F289" s="211"/>
      <c r="G289" s="211"/>
      <c r="H289" s="211"/>
    </row>
    <row r="290" spans="1:8" x14ac:dyDescent="0.2">
      <c r="A290" s="92"/>
      <c r="B290" s="91"/>
      <c r="C290" s="92"/>
      <c r="D290" s="91"/>
      <c r="E290" s="93"/>
      <c r="F290" s="211"/>
      <c r="G290" s="211"/>
      <c r="H290" s="211"/>
    </row>
    <row r="291" spans="1:8" x14ac:dyDescent="0.2">
      <c r="A291" s="92"/>
      <c r="B291" s="91"/>
      <c r="C291" s="92"/>
      <c r="D291" s="91"/>
      <c r="E291" s="93"/>
      <c r="F291" s="211"/>
      <c r="G291" s="211"/>
      <c r="H291" s="211"/>
    </row>
    <row r="292" spans="1:8" x14ac:dyDescent="0.2">
      <c r="A292" s="92"/>
      <c r="B292" s="91"/>
      <c r="C292" s="92"/>
      <c r="D292" s="91"/>
      <c r="E292" s="93"/>
      <c r="F292" s="211"/>
      <c r="G292" s="211"/>
      <c r="H292" s="211"/>
    </row>
    <row r="293" spans="1:8" x14ac:dyDescent="0.2">
      <c r="A293" s="92"/>
      <c r="B293" s="91"/>
      <c r="C293" s="92"/>
      <c r="D293" s="91"/>
      <c r="E293" s="93"/>
      <c r="F293" s="211"/>
      <c r="G293" s="211"/>
      <c r="H293" s="211"/>
    </row>
    <row r="294" spans="1:8" x14ac:dyDescent="0.2">
      <c r="A294" s="92"/>
      <c r="B294" s="91"/>
      <c r="C294" s="92"/>
      <c r="D294" s="91"/>
      <c r="E294" s="93"/>
      <c r="F294" s="211"/>
      <c r="G294" s="211"/>
      <c r="H294" s="211"/>
    </row>
    <row r="295" spans="1:8" x14ac:dyDescent="0.2">
      <c r="A295" s="92"/>
      <c r="B295" s="91"/>
      <c r="C295" s="92"/>
      <c r="D295" s="91"/>
      <c r="E295" s="93"/>
      <c r="F295" s="211"/>
      <c r="G295" s="211"/>
      <c r="H295" s="211"/>
    </row>
    <row r="296" spans="1:8" x14ac:dyDescent="0.2">
      <c r="A296" s="92"/>
      <c r="B296" s="91"/>
      <c r="C296" s="92"/>
      <c r="D296" s="91"/>
      <c r="E296" s="93"/>
      <c r="F296" s="211"/>
      <c r="G296" s="211"/>
      <c r="H296" s="211"/>
    </row>
    <row r="297" spans="1:8" x14ac:dyDescent="0.2">
      <c r="A297" s="92"/>
      <c r="B297" s="91"/>
      <c r="C297" s="92"/>
      <c r="D297" s="91"/>
      <c r="E297" s="93"/>
      <c r="F297" s="211"/>
      <c r="G297" s="211"/>
      <c r="H297" s="211"/>
    </row>
    <row r="298" spans="1:8" x14ac:dyDescent="0.2">
      <c r="A298" s="92"/>
      <c r="B298" s="91"/>
      <c r="C298" s="92"/>
      <c r="D298" s="91"/>
      <c r="E298" s="93"/>
      <c r="F298" s="211"/>
      <c r="G298" s="211"/>
      <c r="H298" s="211"/>
    </row>
  </sheetData>
  <autoFilter ref="A4:H366" xr:uid="{00000000-0009-0000-0000-000004000000}"/>
  <mergeCells count="2">
    <mergeCell ref="A2:H2"/>
    <mergeCell ref="A1:H1"/>
  </mergeCells>
  <pageMargins left="0.39370078740157483" right="0.39370078740157483" top="0.51181102362204722" bottom="0.74803149606299213" header="0.27559055118110237" footer="0.27559055118110237"/>
  <pageSetup paperSize="9" scale="96" fitToHeight="0" orientation="landscape" r:id="rId1"/>
  <headerFooter scaleWithDoc="0">
    <oddHeader>&amp;LAnnex 2b - Schedule of Export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1"/>
  <sheetViews>
    <sheetView zoomScale="80" zoomScaleNormal="80" zoomScaleSheetLayoutView="100" workbookViewId="0"/>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3" t="s">
        <v>30</v>
      </c>
      <c r="B1" s="3"/>
      <c r="D1" s="3"/>
      <c r="E1" s="3"/>
      <c r="F1" s="3"/>
      <c r="G1" s="8"/>
      <c r="H1" s="4"/>
      <c r="I1" s="4"/>
    </row>
    <row r="2" spans="1:12" s="2" customFormat="1" ht="27" customHeight="1" x14ac:dyDescent="0.2">
      <c r="A2" s="226" t="str">
        <f>Overview!B4&amp; " - Effective from "&amp;Overview!D4&amp;" - "&amp;Overview!E4&amp;" LV and HV tariffs"</f>
        <v>Aidien Limited - GSP_B - Effective from 1 April 2026 - Final LV and HV tariffs</v>
      </c>
      <c r="B2" s="226"/>
      <c r="C2" s="226"/>
      <c r="D2" s="226"/>
      <c r="E2" s="226"/>
      <c r="F2" s="226"/>
      <c r="G2" s="226"/>
      <c r="H2" s="226"/>
      <c r="I2" s="226"/>
      <c r="J2" s="226"/>
      <c r="K2" s="4"/>
      <c r="L2" s="4"/>
    </row>
    <row r="3" spans="1:12" s="2" customFormat="1" ht="27" customHeight="1" x14ac:dyDescent="0.2">
      <c r="A3" s="251" t="s">
        <v>207</v>
      </c>
      <c r="B3" s="251"/>
      <c r="C3" s="251"/>
      <c r="D3" s="251"/>
      <c r="E3" s="251"/>
      <c r="F3" s="251"/>
      <c r="G3" s="251"/>
      <c r="H3" s="251"/>
      <c r="I3" s="251"/>
      <c r="J3" s="251"/>
      <c r="K3" s="4"/>
      <c r="L3" s="4"/>
    </row>
    <row r="4" spans="1:12" s="2" customFormat="1" ht="71.25" customHeight="1" x14ac:dyDescent="0.2">
      <c r="A4" s="15"/>
      <c r="B4" s="28" t="s">
        <v>0</v>
      </c>
      <c r="C4" s="14" t="s">
        <v>34</v>
      </c>
      <c r="D4" s="53" t="s">
        <v>208</v>
      </c>
      <c r="E4" s="53" t="s">
        <v>210</v>
      </c>
      <c r="F4" s="53" t="s">
        <v>209</v>
      </c>
      <c r="G4" s="14" t="s">
        <v>35</v>
      </c>
      <c r="H4" s="14"/>
      <c r="I4" s="14"/>
      <c r="J4" s="14"/>
      <c r="K4" s="4"/>
      <c r="L4" s="4"/>
    </row>
    <row r="5" spans="1:12" s="2" customFormat="1" ht="32.25" customHeight="1" x14ac:dyDescent="0.2">
      <c r="A5" s="16"/>
      <c r="B5" s="27"/>
      <c r="C5" s="17"/>
      <c r="D5" s="18"/>
      <c r="E5" s="18"/>
      <c r="F5" s="18"/>
      <c r="G5" s="19"/>
      <c r="H5" s="26"/>
      <c r="I5" s="26"/>
      <c r="J5" s="26"/>
      <c r="K5" s="4"/>
      <c r="L5" s="4"/>
    </row>
    <row r="6" spans="1:12" x14ac:dyDescent="0.2">
      <c r="A6" s="252" t="s">
        <v>1</v>
      </c>
      <c r="B6" s="249" t="s">
        <v>2</v>
      </c>
      <c r="C6" s="249"/>
      <c r="D6" s="249"/>
      <c r="E6" s="249"/>
      <c r="F6" s="249"/>
      <c r="G6" s="249"/>
      <c r="H6" s="250"/>
      <c r="I6" s="250"/>
      <c r="J6" s="250"/>
    </row>
    <row r="7" spans="1:12" x14ac:dyDescent="0.2">
      <c r="A7" s="252"/>
      <c r="B7" s="249"/>
      <c r="C7" s="249"/>
      <c r="D7" s="249"/>
      <c r="E7" s="249"/>
      <c r="F7" s="249"/>
      <c r="G7" s="249"/>
      <c r="H7" s="250"/>
      <c r="I7" s="250"/>
      <c r="J7" s="250"/>
    </row>
    <row r="8" spans="1:12" x14ac:dyDescent="0.2">
      <c r="A8" s="252"/>
      <c r="B8" s="249"/>
      <c r="C8" s="249"/>
      <c r="D8" s="249"/>
      <c r="E8" s="249"/>
      <c r="F8" s="249"/>
      <c r="G8" s="249"/>
      <c r="H8" s="250"/>
      <c r="I8" s="250"/>
      <c r="J8" s="250"/>
    </row>
    <row r="9" spans="1:12" x14ac:dyDescent="0.2">
      <c r="A9" s="48"/>
      <c r="B9" s="48"/>
      <c r="C9" s="48"/>
      <c r="D9" s="48"/>
      <c r="E9" s="48"/>
      <c r="F9" s="48"/>
      <c r="G9" s="48"/>
      <c r="H9" s="48"/>
      <c r="I9" s="48"/>
      <c r="J9" s="48"/>
    </row>
    <row r="10" spans="1:12" x14ac:dyDescent="0.2">
      <c r="A10" s="48"/>
      <c r="B10" s="48"/>
      <c r="C10" s="48"/>
      <c r="D10" s="48"/>
      <c r="E10" s="48"/>
      <c r="F10" s="48"/>
      <c r="G10" s="48"/>
      <c r="H10" s="48"/>
      <c r="I10" s="48"/>
      <c r="J10" s="48"/>
    </row>
    <row r="11" spans="1:12" s="2" customFormat="1" ht="27" customHeight="1" x14ac:dyDescent="0.2">
      <c r="A11" s="251" t="s">
        <v>204</v>
      </c>
      <c r="B11" s="251"/>
      <c r="C11" s="251"/>
      <c r="D11" s="251"/>
      <c r="E11" s="251"/>
      <c r="F11" s="251"/>
      <c r="G11" s="251"/>
      <c r="H11" s="251"/>
      <c r="I11" s="251"/>
      <c r="J11" s="251"/>
      <c r="K11" s="4"/>
      <c r="L11" s="4"/>
    </row>
    <row r="12" spans="1:12" s="2" customFormat="1" ht="58.5" customHeight="1" x14ac:dyDescent="0.2">
      <c r="A12" s="15"/>
      <c r="B12" s="28" t="s">
        <v>0</v>
      </c>
      <c r="C12" s="14" t="s">
        <v>34</v>
      </c>
      <c r="D12" s="53" t="s">
        <v>208</v>
      </c>
      <c r="E12" s="53" t="s">
        <v>210</v>
      </c>
      <c r="F12" s="53" t="s">
        <v>209</v>
      </c>
      <c r="G12" s="14" t="s">
        <v>35</v>
      </c>
      <c r="H12" s="14" t="s">
        <v>36</v>
      </c>
      <c r="I12" s="28" t="s">
        <v>174</v>
      </c>
      <c r="J12" s="14" t="s">
        <v>63</v>
      </c>
      <c r="K12" s="4"/>
      <c r="L12" s="4"/>
    </row>
    <row r="13" spans="1:12" s="2" customFormat="1" ht="32.25" customHeight="1" x14ac:dyDescent="0.2">
      <c r="A13" s="16"/>
      <c r="B13" s="27"/>
      <c r="C13" s="17">
        <v>0</v>
      </c>
      <c r="D13" s="18"/>
      <c r="E13" s="18"/>
      <c r="F13" s="18"/>
      <c r="G13" s="19"/>
      <c r="H13" s="19"/>
      <c r="I13" s="19"/>
      <c r="J13" s="18"/>
      <c r="K13" s="4"/>
      <c r="L13" s="4"/>
    </row>
    <row r="14" spans="1:12" x14ac:dyDescent="0.2">
      <c r="A14" s="252" t="s">
        <v>1</v>
      </c>
      <c r="B14" s="253" t="s">
        <v>19</v>
      </c>
      <c r="C14" s="253"/>
      <c r="D14" s="253"/>
      <c r="E14" s="253"/>
      <c r="F14" s="253"/>
      <c r="G14" s="253"/>
      <c r="H14" s="254"/>
      <c r="I14" s="254"/>
      <c r="J14" s="254"/>
    </row>
    <row r="15" spans="1:12" x14ac:dyDescent="0.2">
      <c r="A15" s="252"/>
      <c r="B15" s="249" t="s">
        <v>2</v>
      </c>
      <c r="C15" s="249"/>
      <c r="D15" s="249"/>
      <c r="E15" s="249"/>
      <c r="F15" s="249"/>
      <c r="G15" s="249"/>
      <c r="H15" s="250"/>
      <c r="I15" s="250"/>
      <c r="J15" s="250"/>
    </row>
    <row r="16" spans="1:12" x14ac:dyDescent="0.2">
      <c r="A16" s="252"/>
      <c r="B16" s="249" t="s">
        <v>69</v>
      </c>
      <c r="C16" s="249"/>
      <c r="D16" s="249"/>
      <c r="E16" s="249"/>
      <c r="F16" s="249"/>
      <c r="G16" s="249"/>
      <c r="H16" s="250"/>
      <c r="I16" s="250"/>
      <c r="J16" s="250"/>
    </row>
    <row r="17" spans="1:10" x14ac:dyDescent="0.2">
      <c r="A17" s="255"/>
      <c r="B17" s="249" t="s">
        <v>70</v>
      </c>
      <c r="C17" s="249"/>
      <c r="D17" s="249"/>
      <c r="E17" s="249"/>
      <c r="F17" s="249"/>
      <c r="G17" s="249"/>
      <c r="H17" s="250"/>
      <c r="I17" s="250"/>
      <c r="J17" s="250"/>
    </row>
    <row r="18" spans="1:10" x14ac:dyDescent="0.2">
      <c r="A18" s="255"/>
      <c r="B18" s="249" t="s">
        <v>71</v>
      </c>
      <c r="C18" s="249"/>
      <c r="D18" s="249"/>
      <c r="E18" s="249"/>
      <c r="F18" s="249"/>
      <c r="G18" s="249"/>
      <c r="H18" s="250"/>
      <c r="I18" s="250"/>
      <c r="J18" s="250"/>
    </row>
    <row r="19" spans="1:10" x14ac:dyDescent="0.2">
      <c r="A19" s="255"/>
      <c r="B19" s="249" t="s">
        <v>3</v>
      </c>
      <c r="C19" s="249"/>
      <c r="D19" s="249"/>
      <c r="E19" s="249"/>
      <c r="F19" s="249"/>
      <c r="G19" s="249"/>
      <c r="H19" s="250"/>
      <c r="I19" s="250"/>
      <c r="J19" s="250"/>
    </row>
    <row r="20" spans="1:10" x14ac:dyDescent="0.2">
      <c r="A20" s="255"/>
      <c r="B20" s="249"/>
      <c r="C20" s="249"/>
      <c r="D20" s="249"/>
      <c r="E20" s="249"/>
      <c r="F20" s="249"/>
      <c r="G20" s="249"/>
      <c r="H20" s="250"/>
      <c r="I20" s="250"/>
      <c r="J20" s="250"/>
    </row>
    <row r="21" spans="1:10" x14ac:dyDescent="0.2">
      <c r="A21" s="255"/>
      <c r="B21" s="249" t="s">
        <v>4</v>
      </c>
      <c r="C21" s="249"/>
      <c r="D21" s="249"/>
      <c r="E21" s="249"/>
      <c r="F21" s="249"/>
      <c r="G21" s="249"/>
      <c r="H21" s="250"/>
      <c r="I21" s="250"/>
      <c r="J21" s="250"/>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6">
    <mergeCell ref="B19:J19"/>
    <mergeCell ref="B20:J20"/>
    <mergeCell ref="B21:J21"/>
    <mergeCell ref="B18:J18"/>
    <mergeCell ref="A2:J2"/>
    <mergeCell ref="A3:J3"/>
    <mergeCell ref="B6:J6"/>
    <mergeCell ref="B7:J7"/>
    <mergeCell ref="B17:J17"/>
    <mergeCell ref="B8:J8"/>
    <mergeCell ref="A6:A8"/>
    <mergeCell ref="A11:J11"/>
    <mergeCell ref="B14:J14"/>
    <mergeCell ref="B15:J15"/>
    <mergeCell ref="B16:J16"/>
    <mergeCell ref="A14:A21"/>
  </mergeCells>
  <phoneticPr fontId="10"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&amp;"Arial,Bold"Annex 3&amp;"Arial,Regular" - Schedule of Chargesfor use of the Distribution System to Preserved/Additional LLFC Classes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80" zoomScaleNormal="80" zoomScaleSheetLayoutView="40" workbookViewId="0"/>
  </sheetViews>
  <sheetFormatPr defaultColWidth="9.140625" defaultRowHeight="27.75" customHeight="1" x14ac:dyDescent="0.2"/>
  <cols>
    <col min="1" max="1" width="58" style="2" bestFit="1" customWidth="1"/>
    <col min="2" max="2" width="17.5703125" style="3" customWidth="1"/>
    <col min="3" max="4" width="17.5703125" style="2" customWidth="1"/>
    <col min="5" max="7" width="17.5703125" style="3" customWidth="1"/>
    <col min="8" max="9" width="17.5703125" style="7" customWidth="1"/>
    <col min="10" max="10" width="17.5703125" style="4" customWidth="1"/>
    <col min="11" max="11" width="15.5703125" style="4" customWidth="1"/>
    <col min="12" max="17" width="15.5703125" style="2" customWidth="1"/>
    <col min="18" max="16384" width="9.140625" style="2"/>
  </cols>
  <sheetData>
    <row r="1" spans="1:13" ht="27.75" customHeight="1" x14ac:dyDescent="0.2">
      <c r="A1" s="13" t="s">
        <v>30</v>
      </c>
      <c r="B1" s="262" t="s">
        <v>170</v>
      </c>
      <c r="C1" s="263"/>
      <c r="D1" s="263"/>
      <c r="F1" s="264" t="s">
        <v>173</v>
      </c>
      <c r="G1" s="265"/>
      <c r="H1" s="266"/>
      <c r="I1" s="4"/>
      <c r="J1" s="2"/>
      <c r="K1" s="2"/>
    </row>
    <row r="2" spans="1:13" ht="31.5" customHeight="1" x14ac:dyDescent="0.2">
      <c r="A2" s="267" t="str">
        <f>Overview!B4&amp; " - Effective from "&amp;Overview!D4&amp;" - "&amp;Overview!E4&amp;" LDNO tariffs"</f>
        <v>Aidien Limited - GSP_B - Effective from 1 April 2026 - Final LDNO tariffs</v>
      </c>
      <c r="B2" s="267"/>
      <c r="C2" s="267"/>
      <c r="D2" s="267"/>
      <c r="E2" s="267"/>
      <c r="F2" s="267"/>
      <c r="G2" s="267"/>
      <c r="H2" s="267"/>
      <c r="I2" s="267"/>
      <c r="J2" s="267"/>
    </row>
    <row r="3" spans="1:13" ht="8.25" customHeight="1" x14ac:dyDescent="0.2">
      <c r="A3" s="80"/>
      <c r="B3" s="80"/>
      <c r="C3" s="80"/>
      <c r="D3" s="80"/>
      <c r="E3" s="80"/>
      <c r="F3" s="80"/>
      <c r="G3" s="80"/>
      <c r="H3" s="80"/>
      <c r="I3" s="80"/>
      <c r="J3" s="80"/>
    </row>
    <row r="4" spans="1:13" ht="27" customHeight="1" x14ac:dyDescent="0.2">
      <c r="A4" s="226" t="s">
        <v>205</v>
      </c>
      <c r="B4" s="226"/>
      <c r="C4" s="226"/>
      <c r="D4" s="226"/>
      <c r="E4" s="82"/>
      <c r="F4" s="226" t="s">
        <v>206</v>
      </c>
      <c r="G4" s="226"/>
      <c r="H4" s="226"/>
      <c r="I4" s="226"/>
      <c r="J4" s="226"/>
      <c r="L4" s="4"/>
    </row>
    <row r="5" spans="1:13" ht="32.25" customHeight="1" x14ac:dyDescent="0.2">
      <c r="A5" s="70" t="s">
        <v>19</v>
      </c>
      <c r="B5" s="75" t="s">
        <v>100</v>
      </c>
      <c r="C5" s="87" t="s">
        <v>101</v>
      </c>
      <c r="D5" s="72" t="s">
        <v>102</v>
      </c>
      <c r="E5" s="78"/>
      <c r="F5" s="230"/>
      <c r="G5" s="231"/>
      <c r="H5" s="76" t="s">
        <v>106</v>
      </c>
      <c r="I5" s="77" t="s">
        <v>107</v>
      </c>
      <c r="J5" s="72" t="s">
        <v>102</v>
      </c>
      <c r="K5" s="78"/>
      <c r="L5" s="4"/>
      <c r="M5" s="4"/>
    </row>
    <row r="6" spans="1:13" ht="56.25" customHeight="1" x14ac:dyDescent="0.2">
      <c r="A6" s="73" t="s">
        <v>103</v>
      </c>
      <c r="B6" s="183" t="s">
        <v>744</v>
      </c>
      <c r="C6" s="184" t="s">
        <v>741</v>
      </c>
      <c r="D6" s="185" t="s">
        <v>742</v>
      </c>
      <c r="E6" s="78"/>
      <c r="F6" s="261" t="s">
        <v>746</v>
      </c>
      <c r="G6" s="261"/>
      <c r="H6" s="183" t="s">
        <v>744</v>
      </c>
      <c r="I6" s="183" t="s">
        <v>741</v>
      </c>
      <c r="J6" s="183" t="s">
        <v>742</v>
      </c>
      <c r="K6" s="78"/>
      <c r="L6" s="4"/>
      <c r="M6" s="4"/>
    </row>
    <row r="7" spans="1:13" ht="56.25" customHeight="1" x14ac:dyDescent="0.2">
      <c r="A7" s="73" t="s">
        <v>26</v>
      </c>
      <c r="B7" s="186" t="s">
        <v>763</v>
      </c>
      <c r="C7" s="187" t="s">
        <v>763</v>
      </c>
      <c r="D7" s="185" t="s">
        <v>743</v>
      </c>
      <c r="E7" s="78"/>
      <c r="F7" s="261" t="s">
        <v>747</v>
      </c>
      <c r="G7" s="261"/>
      <c r="H7" s="186" t="s">
        <v>763</v>
      </c>
      <c r="I7" s="183" t="s">
        <v>745</v>
      </c>
      <c r="J7" s="183" t="s">
        <v>742</v>
      </c>
      <c r="K7" s="78"/>
      <c r="L7" s="4"/>
      <c r="M7" s="4"/>
    </row>
    <row r="8" spans="1:13" ht="55.5" customHeight="1" x14ac:dyDescent="0.2">
      <c r="A8" s="74" t="s">
        <v>24</v>
      </c>
      <c r="B8" s="256" t="s">
        <v>25</v>
      </c>
      <c r="C8" s="257"/>
      <c r="D8" s="258"/>
      <c r="E8" s="78"/>
      <c r="F8" s="261" t="s">
        <v>26</v>
      </c>
      <c r="G8" s="261"/>
      <c r="H8" s="186" t="s">
        <v>763</v>
      </c>
      <c r="I8" s="186" t="s">
        <v>763</v>
      </c>
      <c r="J8" s="183" t="s">
        <v>743</v>
      </c>
      <c r="K8" s="78"/>
      <c r="L8" s="4"/>
      <c r="M8" s="4"/>
    </row>
    <row r="9" spans="1:13" s="71" customFormat="1" ht="55.5" customHeight="1" x14ac:dyDescent="0.2">
      <c r="E9" s="81"/>
      <c r="F9" s="259" t="s">
        <v>24</v>
      </c>
      <c r="G9" s="260"/>
      <c r="H9" s="256" t="s">
        <v>25</v>
      </c>
      <c r="I9" s="257"/>
      <c r="J9" s="258"/>
      <c r="K9" s="78"/>
      <c r="L9" s="48"/>
      <c r="M9" s="48"/>
    </row>
    <row r="13" spans="1:13" ht="38.25" x14ac:dyDescent="0.2">
      <c r="A13" s="28" t="s">
        <v>172</v>
      </c>
      <c r="B13" s="28" t="s">
        <v>515</v>
      </c>
      <c r="C13" s="14" t="s">
        <v>34</v>
      </c>
      <c r="D13" s="53" t="s">
        <v>208</v>
      </c>
      <c r="E13" s="53" t="s">
        <v>210</v>
      </c>
      <c r="F13" s="53" t="s">
        <v>209</v>
      </c>
      <c r="G13" s="14" t="s">
        <v>35</v>
      </c>
      <c r="H13" s="14" t="s">
        <v>36</v>
      </c>
      <c r="I13" s="14" t="s">
        <v>174</v>
      </c>
      <c r="J13" s="14" t="s">
        <v>63</v>
      </c>
    </row>
    <row r="14" spans="1:13" ht="27.75" customHeight="1" x14ac:dyDescent="0.2">
      <c r="A14" s="158" t="s">
        <v>658</v>
      </c>
      <c r="B14" s="27" t="s">
        <v>805</v>
      </c>
      <c r="C14" s="159" t="s">
        <v>639</v>
      </c>
      <c r="D14" s="130">
        <v>8.1709999999999994</v>
      </c>
      <c r="E14" s="131">
        <v>1.0569999999999999</v>
      </c>
      <c r="F14" s="132">
        <v>6.3E-2</v>
      </c>
      <c r="G14" s="160">
        <v>5.86</v>
      </c>
      <c r="H14" s="193">
        <v>0</v>
      </c>
      <c r="I14" s="193">
        <v>0</v>
      </c>
      <c r="J14" s="193">
        <v>0</v>
      </c>
    </row>
    <row r="15" spans="1:13" ht="27.75" customHeight="1" x14ac:dyDescent="0.2">
      <c r="A15" s="158" t="s">
        <v>700</v>
      </c>
      <c r="B15" s="27" t="s">
        <v>806</v>
      </c>
      <c r="C15" s="159" t="s">
        <v>465</v>
      </c>
      <c r="D15" s="130">
        <v>8.1709999999999994</v>
      </c>
      <c r="E15" s="131">
        <v>1.0569999999999999</v>
      </c>
      <c r="F15" s="132">
        <v>6.3E-2</v>
      </c>
      <c r="G15" s="193">
        <v>0</v>
      </c>
      <c r="H15" s="193">
        <v>0</v>
      </c>
      <c r="I15" s="193">
        <v>0</v>
      </c>
      <c r="J15" s="193">
        <v>0</v>
      </c>
    </row>
    <row r="16" spans="1:13" ht="27.75" customHeight="1" x14ac:dyDescent="0.2">
      <c r="A16" s="158" t="s">
        <v>659</v>
      </c>
      <c r="B16" s="27" t="s">
        <v>807</v>
      </c>
      <c r="C16" s="159" t="s">
        <v>638</v>
      </c>
      <c r="D16" s="130">
        <v>8.2739999999999991</v>
      </c>
      <c r="E16" s="131">
        <v>1.071</v>
      </c>
      <c r="F16" s="132">
        <v>6.4000000000000001E-2</v>
      </c>
      <c r="G16" s="160">
        <v>7.93</v>
      </c>
      <c r="H16" s="193">
        <v>0</v>
      </c>
      <c r="I16" s="193">
        <v>0</v>
      </c>
      <c r="J16" s="193">
        <v>0</v>
      </c>
    </row>
    <row r="17" spans="1:10" ht="27.75" customHeight="1" x14ac:dyDescent="0.2">
      <c r="A17" s="158" t="s">
        <v>660</v>
      </c>
      <c r="B17" s="27" t="s">
        <v>808</v>
      </c>
      <c r="C17" s="159" t="s">
        <v>638</v>
      </c>
      <c r="D17" s="130">
        <v>8.2739999999999991</v>
      </c>
      <c r="E17" s="131">
        <v>1.071</v>
      </c>
      <c r="F17" s="132">
        <v>6.4000000000000001E-2</v>
      </c>
      <c r="G17" s="160">
        <v>8.66</v>
      </c>
      <c r="H17" s="193">
        <v>0</v>
      </c>
      <c r="I17" s="193">
        <v>0</v>
      </c>
      <c r="J17" s="193">
        <v>0</v>
      </c>
    </row>
    <row r="18" spans="1:10" ht="27.75" customHeight="1" x14ac:dyDescent="0.2">
      <c r="A18" s="158" t="s">
        <v>661</v>
      </c>
      <c r="B18" s="27" t="s">
        <v>809</v>
      </c>
      <c r="C18" s="159" t="s">
        <v>638</v>
      </c>
      <c r="D18" s="130">
        <v>8.2739999999999991</v>
      </c>
      <c r="E18" s="131">
        <v>1.071</v>
      </c>
      <c r="F18" s="132">
        <v>6.4000000000000001E-2</v>
      </c>
      <c r="G18" s="160">
        <v>10.71</v>
      </c>
      <c r="H18" s="193">
        <v>0</v>
      </c>
      <c r="I18" s="193">
        <v>0</v>
      </c>
      <c r="J18" s="193">
        <v>0</v>
      </c>
    </row>
    <row r="19" spans="1:10" ht="27.75" customHeight="1" x14ac:dyDescent="0.2">
      <c r="A19" s="158" t="s">
        <v>662</v>
      </c>
      <c r="B19" s="27" t="s">
        <v>810</v>
      </c>
      <c r="C19" s="159" t="s">
        <v>638</v>
      </c>
      <c r="D19" s="130">
        <v>8.2739999999999991</v>
      </c>
      <c r="E19" s="131">
        <v>1.071</v>
      </c>
      <c r="F19" s="132">
        <v>6.4000000000000001E-2</v>
      </c>
      <c r="G19" s="160">
        <v>14.05</v>
      </c>
      <c r="H19" s="193">
        <v>0</v>
      </c>
      <c r="I19" s="193">
        <v>0</v>
      </c>
      <c r="J19" s="193">
        <v>0</v>
      </c>
    </row>
    <row r="20" spans="1:10" ht="27.75" customHeight="1" x14ac:dyDescent="0.2">
      <c r="A20" s="158" t="s">
        <v>663</v>
      </c>
      <c r="B20" s="27" t="s">
        <v>811</v>
      </c>
      <c r="C20" s="159" t="s">
        <v>638</v>
      </c>
      <c r="D20" s="130">
        <v>8.2739999999999991</v>
      </c>
      <c r="E20" s="131">
        <v>1.071</v>
      </c>
      <c r="F20" s="132">
        <v>6.4000000000000001E-2</v>
      </c>
      <c r="G20" s="160">
        <v>24.08</v>
      </c>
      <c r="H20" s="193">
        <v>0</v>
      </c>
      <c r="I20" s="193">
        <v>0</v>
      </c>
      <c r="J20" s="193">
        <v>0</v>
      </c>
    </row>
    <row r="21" spans="1:10" ht="27.75" customHeight="1" x14ac:dyDescent="0.2">
      <c r="A21" s="158" t="s">
        <v>469</v>
      </c>
      <c r="B21" s="27" t="s">
        <v>812</v>
      </c>
      <c r="C21" s="159" t="s">
        <v>466</v>
      </c>
      <c r="D21" s="130">
        <v>8.2739999999999991</v>
      </c>
      <c r="E21" s="131">
        <v>1.071</v>
      </c>
      <c r="F21" s="132">
        <v>6.4000000000000001E-2</v>
      </c>
      <c r="G21" s="193">
        <v>0</v>
      </c>
      <c r="H21" s="193">
        <v>0</v>
      </c>
      <c r="I21" s="193">
        <v>0</v>
      </c>
      <c r="J21" s="193">
        <v>0</v>
      </c>
    </row>
    <row r="22" spans="1:10" ht="27.75" customHeight="1" x14ac:dyDescent="0.2">
      <c r="A22" s="158" t="s">
        <v>536</v>
      </c>
      <c r="B22" s="27" t="s">
        <v>813</v>
      </c>
      <c r="C22" s="159">
        <v>0</v>
      </c>
      <c r="D22" s="130">
        <v>5.3490000000000002</v>
      </c>
      <c r="E22" s="131">
        <v>0.65900000000000003</v>
      </c>
      <c r="F22" s="132">
        <v>3.6999999999999998E-2</v>
      </c>
      <c r="G22" s="160">
        <v>9.3800000000000008</v>
      </c>
      <c r="H22" s="160">
        <v>5.28</v>
      </c>
      <c r="I22" s="162">
        <v>5.28</v>
      </c>
      <c r="J22" s="42">
        <v>0.16800000000000001</v>
      </c>
    </row>
    <row r="23" spans="1:10" ht="27.75" customHeight="1" x14ac:dyDescent="0.2">
      <c r="A23" s="158" t="s">
        <v>537</v>
      </c>
      <c r="B23" s="27" t="s">
        <v>814</v>
      </c>
      <c r="C23" s="159">
        <v>0</v>
      </c>
      <c r="D23" s="130">
        <v>5.3490000000000002</v>
      </c>
      <c r="E23" s="131">
        <v>0.65900000000000003</v>
      </c>
      <c r="F23" s="132">
        <v>3.6999999999999998E-2</v>
      </c>
      <c r="G23" s="160">
        <v>38.33</v>
      </c>
      <c r="H23" s="160">
        <v>5.28</v>
      </c>
      <c r="I23" s="162">
        <v>5.28</v>
      </c>
      <c r="J23" s="42">
        <v>0.16800000000000001</v>
      </c>
    </row>
    <row r="24" spans="1:10" ht="27.75" customHeight="1" x14ac:dyDescent="0.2">
      <c r="A24" s="158" t="s">
        <v>538</v>
      </c>
      <c r="B24" s="27" t="s">
        <v>815</v>
      </c>
      <c r="C24" s="159">
        <v>0</v>
      </c>
      <c r="D24" s="130">
        <v>5.3490000000000002</v>
      </c>
      <c r="E24" s="131">
        <v>0.65900000000000003</v>
      </c>
      <c r="F24" s="132">
        <v>3.6999999999999998E-2</v>
      </c>
      <c r="G24" s="160">
        <v>58.52</v>
      </c>
      <c r="H24" s="160">
        <v>5.28</v>
      </c>
      <c r="I24" s="162">
        <v>5.28</v>
      </c>
      <c r="J24" s="42">
        <v>0.16800000000000001</v>
      </c>
    </row>
    <row r="25" spans="1:10" ht="27.75" customHeight="1" x14ac:dyDescent="0.2">
      <c r="A25" s="158" t="s">
        <v>539</v>
      </c>
      <c r="B25" s="27" t="s">
        <v>816</v>
      </c>
      <c r="C25" s="159">
        <v>0</v>
      </c>
      <c r="D25" s="130">
        <v>5.3490000000000002</v>
      </c>
      <c r="E25" s="131">
        <v>0.65900000000000003</v>
      </c>
      <c r="F25" s="132">
        <v>3.6999999999999998E-2</v>
      </c>
      <c r="G25" s="160">
        <v>88.72</v>
      </c>
      <c r="H25" s="160">
        <v>5.28</v>
      </c>
      <c r="I25" s="162">
        <v>5.28</v>
      </c>
      <c r="J25" s="42">
        <v>0.16800000000000001</v>
      </c>
    </row>
    <row r="26" spans="1:10" ht="27.75" customHeight="1" x14ac:dyDescent="0.2">
      <c r="A26" s="158" t="s">
        <v>540</v>
      </c>
      <c r="B26" s="27" t="s">
        <v>817</v>
      </c>
      <c r="C26" s="159">
        <v>0</v>
      </c>
      <c r="D26" s="130">
        <v>5.3490000000000002</v>
      </c>
      <c r="E26" s="131">
        <v>0.65900000000000003</v>
      </c>
      <c r="F26" s="132">
        <v>3.6999999999999998E-2</v>
      </c>
      <c r="G26" s="160">
        <v>164.88</v>
      </c>
      <c r="H26" s="160">
        <v>5.28</v>
      </c>
      <c r="I26" s="162">
        <v>5.28</v>
      </c>
      <c r="J26" s="42">
        <v>0.16800000000000001</v>
      </c>
    </row>
    <row r="27" spans="1:10" ht="27.75" customHeight="1" x14ac:dyDescent="0.2">
      <c r="A27" s="158" t="s">
        <v>470</v>
      </c>
      <c r="B27" s="27" t="s">
        <v>818</v>
      </c>
      <c r="C27" s="163" t="s">
        <v>467</v>
      </c>
      <c r="D27" s="133">
        <v>22.61</v>
      </c>
      <c r="E27" s="134">
        <v>2.0750000000000002</v>
      </c>
      <c r="F27" s="132">
        <v>0.84499999999999997</v>
      </c>
      <c r="G27" s="193">
        <v>0</v>
      </c>
      <c r="H27" s="193">
        <v>0</v>
      </c>
      <c r="I27" s="193">
        <v>0</v>
      </c>
      <c r="J27" s="193">
        <v>0</v>
      </c>
    </row>
    <row r="28" spans="1:10" ht="27.75" customHeight="1" x14ac:dyDescent="0.2">
      <c r="A28" s="158" t="s">
        <v>471</v>
      </c>
      <c r="B28" s="27" t="s">
        <v>819</v>
      </c>
      <c r="C28" s="163">
        <v>0</v>
      </c>
      <c r="D28" s="130">
        <v>-7.7110000000000003</v>
      </c>
      <c r="E28" s="131">
        <v>-0.998</v>
      </c>
      <c r="F28" s="132">
        <v>-0.06</v>
      </c>
      <c r="G28" s="160">
        <v>0</v>
      </c>
      <c r="H28" s="193">
        <v>0</v>
      </c>
      <c r="I28" s="193">
        <v>0</v>
      </c>
      <c r="J28" s="193">
        <v>0</v>
      </c>
    </row>
    <row r="29" spans="1:10" ht="27.75" customHeight="1" x14ac:dyDescent="0.2">
      <c r="A29" s="158" t="s">
        <v>472</v>
      </c>
      <c r="B29" s="27" t="s">
        <v>820</v>
      </c>
      <c r="C29" s="163">
        <v>0</v>
      </c>
      <c r="D29" s="130">
        <v>-7.7110000000000003</v>
      </c>
      <c r="E29" s="131">
        <v>-0.998</v>
      </c>
      <c r="F29" s="132">
        <v>-0.06</v>
      </c>
      <c r="G29" s="160">
        <v>0</v>
      </c>
      <c r="H29" s="193">
        <v>0</v>
      </c>
      <c r="I29" s="193">
        <v>0</v>
      </c>
      <c r="J29" s="42">
        <v>0.27900000000000003</v>
      </c>
    </row>
    <row r="30" spans="1:10" ht="27.75" customHeight="1" x14ac:dyDescent="0.2">
      <c r="A30" s="161" t="s">
        <v>664</v>
      </c>
      <c r="B30" s="27" t="s">
        <v>821</v>
      </c>
      <c r="C30" s="163" t="s">
        <v>639</v>
      </c>
      <c r="D30" s="130">
        <v>6.4539999999999997</v>
      </c>
      <c r="E30" s="131">
        <v>0.83499999999999996</v>
      </c>
      <c r="F30" s="132">
        <v>0.05</v>
      </c>
      <c r="G30" s="160">
        <v>4.63</v>
      </c>
      <c r="H30" s="193">
        <v>0</v>
      </c>
      <c r="I30" s="193">
        <v>0</v>
      </c>
      <c r="J30" s="193">
        <v>0</v>
      </c>
    </row>
    <row r="31" spans="1:10" ht="27.75" customHeight="1" x14ac:dyDescent="0.2">
      <c r="A31" s="161" t="s">
        <v>541</v>
      </c>
      <c r="B31" s="27" t="s">
        <v>822</v>
      </c>
      <c r="C31" s="163" t="s">
        <v>465</v>
      </c>
      <c r="D31" s="130">
        <v>6.4539999999999997</v>
      </c>
      <c r="E31" s="131">
        <v>0.83499999999999996</v>
      </c>
      <c r="F31" s="132">
        <v>0.05</v>
      </c>
      <c r="G31" s="193">
        <v>0</v>
      </c>
      <c r="H31" s="193">
        <v>0</v>
      </c>
      <c r="I31" s="193">
        <v>0</v>
      </c>
      <c r="J31" s="193">
        <v>0</v>
      </c>
    </row>
    <row r="32" spans="1:10" ht="27.75" customHeight="1" x14ac:dyDescent="0.2">
      <c r="A32" s="161" t="s">
        <v>665</v>
      </c>
      <c r="B32" s="27" t="s">
        <v>823</v>
      </c>
      <c r="C32" s="163" t="s">
        <v>638</v>
      </c>
      <c r="D32" s="130">
        <v>6.5350000000000001</v>
      </c>
      <c r="E32" s="131">
        <v>0.84599999999999997</v>
      </c>
      <c r="F32" s="132">
        <v>5.0999999999999997E-2</v>
      </c>
      <c r="G32" s="160">
        <v>6.26</v>
      </c>
      <c r="H32" s="193">
        <v>0</v>
      </c>
      <c r="I32" s="193">
        <v>0</v>
      </c>
      <c r="J32" s="193">
        <v>0</v>
      </c>
    </row>
    <row r="33" spans="1:10" ht="27.75" customHeight="1" x14ac:dyDescent="0.2">
      <c r="A33" s="161" t="s">
        <v>666</v>
      </c>
      <c r="B33" s="27" t="s">
        <v>824</v>
      </c>
      <c r="C33" s="163" t="s">
        <v>638</v>
      </c>
      <c r="D33" s="130">
        <v>6.5350000000000001</v>
      </c>
      <c r="E33" s="131">
        <v>0.84599999999999997</v>
      </c>
      <c r="F33" s="132">
        <v>5.0999999999999997E-2</v>
      </c>
      <c r="G33" s="160">
        <v>6.84</v>
      </c>
      <c r="H33" s="193">
        <v>0</v>
      </c>
      <c r="I33" s="193">
        <v>0</v>
      </c>
      <c r="J33" s="193">
        <v>0</v>
      </c>
    </row>
    <row r="34" spans="1:10" ht="27.75" customHeight="1" x14ac:dyDescent="0.2">
      <c r="A34" s="161" t="s">
        <v>667</v>
      </c>
      <c r="B34" s="27" t="s">
        <v>825</v>
      </c>
      <c r="C34" s="163" t="s">
        <v>638</v>
      </c>
      <c r="D34" s="130">
        <v>6.5350000000000001</v>
      </c>
      <c r="E34" s="131">
        <v>0.84599999999999997</v>
      </c>
      <c r="F34" s="132">
        <v>5.0999999999999997E-2</v>
      </c>
      <c r="G34" s="160">
        <v>8.4600000000000009</v>
      </c>
      <c r="H34" s="193">
        <v>0</v>
      </c>
      <c r="I34" s="193">
        <v>0</v>
      </c>
      <c r="J34" s="193">
        <v>0</v>
      </c>
    </row>
    <row r="35" spans="1:10" ht="27.75" customHeight="1" x14ac:dyDescent="0.2">
      <c r="A35" s="161" t="s">
        <v>668</v>
      </c>
      <c r="B35" s="27" t="s">
        <v>826</v>
      </c>
      <c r="C35" s="163" t="s">
        <v>638</v>
      </c>
      <c r="D35" s="130">
        <v>6.5350000000000001</v>
      </c>
      <c r="E35" s="131">
        <v>0.84599999999999997</v>
      </c>
      <c r="F35" s="132">
        <v>5.0999999999999997E-2</v>
      </c>
      <c r="G35" s="160">
        <v>11.1</v>
      </c>
      <c r="H35" s="193">
        <v>0</v>
      </c>
      <c r="I35" s="193">
        <v>0</v>
      </c>
      <c r="J35" s="193">
        <v>0</v>
      </c>
    </row>
    <row r="36" spans="1:10" ht="27.75" customHeight="1" x14ac:dyDescent="0.2">
      <c r="A36" s="161" t="s">
        <v>669</v>
      </c>
      <c r="B36" s="27" t="s">
        <v>827</v>
      </c>
      <c r="C36" s="163" t="s">
        <v>638</v>
      </c>
      <c r="D36" s="130">
        <v>6.5350000000000001</v>
      </c>
      <c r="E36" s="131">
        <v>0.84599999999999997</v>
      </c>
      <c r="F36" s="132">
        <v>5.0999999999999997E-2</v>
      </c>
      <c r="G36" s="160">
        <v>19.02</v>
      </c>
      <c r="H36" s="193">
        <v>0</v>
      </c>
      <c r="I36" s="193">
        <v>0</v>
      </c>
      <c r="J36" s="193">
        <v>0</v>
      </c>
    </row>
    <row r="37" spans="1:10" ht="27.75" customHeight="1" x14ac:dyDescent="0.2">
      <c r="A37" s="161" t="s">
        <v>473</v>
      </c>
      <c r="B37" s="27" t="s">
        <v>828</v>
      </c>
      <c r="C37" s="163" t="s">
        <v>466</v>
      </c>
      <c r="D37" s="130">
        <v>6.5350000000000001</v>
      </c>
      <c r="E37" s="131">
        <v>0.84599999999999997</v>
      </c>
      <c r="F37" s="132">
        <v>5.0999999999999997E-2</v>
      </c>
      <c r="G37" s="193">
        <v>0</v>
      </c>
      <c r="H37" s="193">
        <v>0</v>
      </c>
      <c r="I37" s="193">
        <v>0</v>
      </c>
      <c r="J37" s="193">
        <v>0</v>
      </c>
    </row>
    <row r="38" spans="1:10" ht="27.75" customHeight="1" x14ac:dyDescent="0.2">
      <c r="A38" s="161" t="s">
        <v>542</v>
      </c>
      <c r="B38" s="27" t="s">
        <v>829</v>
      </c>
      <c r="C38" s="163">
        <v>0</v>
      </c>
      <c r="D38" s="130">
        <v>4.2249999999999996</v>
      </c>
      <c r="E38" s="131">
        <v>0.52</v>
      </c>
      <c r="F38" s="132">
        <v>2.9000000000000001E-2</v>
      </c>
      <c r="G38" s="160">
        <v>7.41</v>
      </c>
      <c r="H38" s="160">
        <v>4.17</v>
      </c>
      <c r="I38" s="162">
        <v>4.17</v>
      </c>
      <c r="J38" s="42">
        <v>0.13200000000000001</v>
      </c>
    </row>
    <row r="39" spans="1:10" ht="27.75" customHeight="1" x14ac:dyDescent="0.2">
      <c r="A39" s="161" t="s">
        <v>543</v>
      </c>
      <c r="B39" s="27" t="s">
        <v>830</v>
      </c>
      <c r="C39" s="163">
        <v>0</v>
      </c>
      <c r="D39" s="130">
        <v>4.2249999999999996</v>
      </c>
      <c r="E39" s="131">
        <v>0.52</v>
      </c>
      <c r="F39" s="132">
        <v>2.9000000000000001E-2</v>
      </c>
      <c r="G39" s="160">
        <v>30.27</v>
      </c>
      <c r="H39" s="160">
        <v>4.17</v>
      </c>
      <c r="I39" s="162">
        <v>4.17</v>
      </c>
      <c r="J39" s="42">
        <v>0.13200000000000001</v>
      </c>
    </row>
    <row r="40" spans="1:10" ht="27.75" customHeight="1" x14ac:dyDescent="0.2">
      <c r="A40" s="161" t="s">
        <v>544</v>
      </c>
      <c r="B40" s="27" t="s">
        <v>831</v>
      </c>
      <c r="C40" s="163">
        <v>0</v>
      </c>
      <c r="D40" s="130">
        <v>4.2249999999999996</v>
      </c>
      <c r="E40" s="131">
        <v>0.52</v>
      </c>
      <c r="F40" s="132">
        <v>2.9000000000000001E-2</v>
      </c>
      <c r="G40" s="160">
        <v>46.22</v>
      </c>
      <c r="H40" s="160">
        <v>4.17</v>
      </c>
      <c r="I40" s="162">
        <v>4.17</v>
      </c>
      <c r="J40" s="42">
        <v>0.13200000000000001</v>
      </c>
    </row>
    <row r="41" spans="1:10" ht="27.75" customHeight="1" x14ac:dyDescent="0.2">
      <c r="A41" s="161" t="s">
        <v>545</v>
      </c>
      <c r="B41" s="27" t="s">
        <v>832</v>
      </c>
      <c r="C41" s="163">
        <v>0</v>
      </c>
      <c r="D41" s="130">
        <v>4.2249999999999996</v>
      </c>
      <c r="E41" s="131">
        <v>0.52</v>
      </c>
      <c r="F41" s="132">
        <v>2.9000000000000001E-2</v>
      </c>
      <c r="G41" s="160">
        <v>70.08</v>
      </c>
      <c r="H41" s="160">
        <v>4.17</v>
      </c>
      <c r="I41" s="162">
        <v>4.17</v>
      </c>
      <c r="J41" s="42">
        <v>0.13200000000000001</v>
      </c>
    </row>
    <row r="42" spans="1:10" ht="27.75" customHeight="1" x14ac:dyDescent="0.2">
      <c r="A42" s="161" t="s">
        <v>546</v>
      </c>
      <c r="B42" s="27" t="s">
        <v>833</v>
      </c>
      <c r="C42" s="163">
        <v>0</v>
      </c>
      <c r="D42" s="130">
        <v>4.2249999999999996</v>
      </c>
      <c r="E42" s="131">
        <v>0.52</v>
      </c>
      <c r="F42" s="132">
        <v>2.9000000000000001E-2</v>
      </c>
      <c r="G42" s="160">
        <v>130.22999999999999</v>
      </c>
      <c r="H42" s="160">
        <v>4.17</v>
      </c>
      <c r="I42" s="162">
        <v>4.17</v>
      </c>
      <c r="J42" s="42">
        <v>0.13200000000000001</v>
      </c>
    </row>
    <row r="43" spans="1:10" ht="27.75" customHeight="1" x14ac:dyDescent="0.2">
      <c r="A43" s="161" t="s">
        <v>547</v>
      </c>
      <c r="B43" s="27" t="s">
        <v>834</v>
      </c>
      <c r="C43" s="163">
        <v>0</v>
      </c>
      <c r="D43" s="130">
        <v>4.1580000000000004</v>
      </c>
      <c r="E43" s="131">
        <v>0.45300000000000001</v>
      </c>
      <c r="F43" s="132">
        <v>2.1999999999999999E-2</v>
      </c>
      <c r="G43" s="160">
        <v>8.6</v>
      </c>
      <c r="H43" s="160">
        <v>5.98</v>
      </c>
      <c r="I43" s="162">
        <v>5.98</v>
      </c>
      <c r="J43" s="42">
        <v>0.126</v>
      </c>
    </row>
    <row r="44" spans="1:10" ht="27.75" customHeight="1" x14ac:dyDescent="0.2">
      <c r="A44" s="161" t="s">
        <v>548</v>
      </c>
      <c r="B44" s="27" t="s">
        <v>835</v>
      </c>
      <c r="C44" s="163">
        <v>0</v>
      </c>
      <c r="D44" s="130">
        <v>4.1580000000000004</v>
      </c>
      <c r="E44" s="131">
        <v>0.45300000000000001</v>
      </c>
      <c r="F44" s="132">
        <v>2.1999999999999999E-2</v>
      </c>
      <c r="G44" s="160">
        <v>42.6</v>
      </c>
      <c r="H44" s="160">
        <v>5.98</v>
      </c>
      <c r="I44" s="162">
        <v>5.98</v>
      </c>
      <c r="J44" s="42">
        <v>0.126</v>
      </c>
    </row>
    <row r="45" spans="1:10" ht="27.75" customHeight="1" x14ac:dyDescent="0.2">
      <c r="A45" s="161" t="s">
        <v>549</v>
      </c>
      <c r="B45" s="27" t="s">
        <v>836</v>
      </c>
      <c r="C45" s="163">
        <v>0</v>
      </c>
      <c r="D45" s="130">
        <v>4.1580000000000004</v>
      </c>
      <c r="E45" s="131">
        <v>0.45300000000000001</v>
      </c>
      <c r="F45" s="132">
        <v>2.1999999999999999E-2</v>
      </c>
      <c r="G45" s="160">
        <v>66.31</v>
      </c>
      <c r="H45" s="160">
        <v>5.98</v>
      </c>
      <c r="I45" s="162">
        <v>5.98</v>
      </c>
      <c r="J45" s="42">
        <v>0.126</v>
      </c>
    </row>
    <row r="46" spans="1:10" ht="27.75" customHeight="1" x14ac:dyDescent="0.2">
      <c r="A46" s="161" t="s">
        <v>550</v>
      </c>
      <c r="B46" s="27" t="s">
        <v>837</v>
      </c>
      <c r="C46" s="163">
        <v>0</v>
      </c>
      <c r="D46" s="130">
        <v>4.1580000000000004</v>
      </c>
      <c r="E46" s="131">
        <v>0.45300000000000001</v>
      </c>
      <c r="F46" s="132">
        <v>2.1999999999999999E-2</v>
      </c>
      <c r="G46" s="160">
        <v>101.79</v>
      </c>
      <c r="H46" s="160">
        <v>5.98</v>
      </c>
      <c r="I46" s="162">
        <v>5.98</v>
      </c>
      <c r="J46" s="42">
        <v>0.126</v>
      </c>
    </row>
    <row r="47" spans="1:10" ht="27.75" customHeight="1" x14ac:dyDescent="0.2">
      <c r="A47" s="161" t="s">
        <v>551</v>
      </c>
      <c r="B47" s="27" t="s">
        <v>838</v>
      </c>
      <c r="C47" s="163">
        <v>0</v>
      </c>
      <c r="D47" s="130">
        <v>4.1580000000000004</v>
      </c>
      <c r="E47" s="131">
        <v>0.45300000000000001</v>
      </c>
      <c r="F47" s="132">
        <v>2.1999999999999999E-2</v>
      </c>
      <c r="G47" s="160">
        <v>191.23</v>
      </c>
      <c r="H47" s="160">
        <v>5.98</v>
      </c>
      <c r="I47" s="162">
        <v>5.98</v>
      </c>
      <c r="J47" s="42">
        <v>0.126</v>
      </c>
    </row>
    <row r="48" spans="1:10" ht="27.75" customHeight="1" x14ac:dyDescent="0.2">
      <c r="A48" s="161" t="s">
        <v>552</v>
      </c>
      <c r="B48" s="27" t="s">
        <v>839</v>
      </c>
      <c r="C48" s="163">
        <v>0</v>
      </c>
      <c r="D48" s="130">
        <v>2.6080000000000001</v>
      </c>
      <c r="E48" s="131">
        <v>0.23599999999999999</v>
      </c>
      <c r="F48" s="132">
        <v>8.0000000000000002E-3</v>
      </c>
      <c r="G48" s="160">
        <v>90.34</v>
      </c>
      <c r="H48" s="160">
        <v>7.88</v>
      </c>
      <c r="I48" s="162">
        <v>7.88</v>
      </c>
      <c r="J48" s="42">
        <v>7.0000000000000007E-2</v>
      </c>
    </row>
    <row r="49" spans="1:10" ht="27.75" customHeight="1" x14ac:dyDescent="0.2">
      <c r="A49" s="161" t="s">
        <v>553</v>
      </c>
      <c r="B49" s="27" t="s">
        <v>840</v>
      </c>
      <c r="C49" s="163">
        <v>0</v>
      </c>
      <c r="D49" s="130">
        <v>2.6080000000000001</v>
      </c>
      <c r="E49" s="131">
        <v>0.23599999999999999</v>
      </c>
      <c r="F49" s="132">
        <v>8.0000000000000002E-3</v>
      </c>
      <c r="G49" s="160">
        <v>331.53</v>
      </c>
      <c r="H49" s="160">
        <v>7.88</v>
      </c>
      <c r="I49" s="162">
        <v>7.88</v>
      </c>
      <c r="J49" s="42">
        <v>7.0000000000000007E-2</v>
      </c>
    </row>
    <row r="50" spans="1:10" ht="27.75" customHeight="1" x14ac:dyDescent="0.2">
      <c r="A50" s="161" t="s">
        <v>554</v>
      </c>
      <c r="B50" s="27" t="s">
        <v>841</v>
      </c>
      <c r="C50" s="163">
        <v>0</v>
      </c>
      <c r="D50" s="130">
        <v>2.6080000000000001</v>
      </c>
      <c r="E50" s="131">
        <v>0.23599999999999999</v>
      </c>
      <c r="F50" s="132">
        <v>8.0000000000000002E-3</v>
      </c>
      <c r="G50" s="160">
        <v>796.4</v>
      </c>
      <c r="H50" s="160">
        <v>7.88</v>
      </c>
      <c r="I50" s="162">
        <v>7.88</v>
      </c>
      <c r="J50" s="42">
        <v>7.0000000000000007E-2</v>
      </c>
    </row>
    <row r="51" spans="1:10" ht="27.75" customHeight="1" x14ac:dyDescent="0.2">
      <c r="A51" s="161" t="s">
        <v>555</v>
      </c>
      <c r="B51" s="27" t="s">
        <v>842</v>
      </c>
      <c r="C51" s="163">
        <v>0</v>
      </c>
      <c r="D51" s="130">
        <v>2.6080000000000001</v>
      </c>
      <c r="E51" s="131">
        <v>0.23599999999999999</v>
      </c>
      <c r="F51" s="132">
        <v>8.0000000000000002E-3</v>
      </c>
      <c r="G51" s="160">
        <v>1418.43</v>
      </c>
      <c r="H51" s="160">
        <v>7.88</v>
      </c>
      <c r="I51" s="162">
        <v>7.88</v>
      </c>
      <c r="J51" s="42">
        <v>7.0000000000000007E-2</v>
      </c>
    </row>
    <row r="52" spans="1:10" ht="27.75" customHeight="1" x14ac:dyDescent="0.2">
      <c r="A52" s="161" t="s">
        <v>556</v>
      </c>
      <c r="B52" s="27" t="s">
        <v>843</v>
      </c>
      <c r="C52" s="163">
        <v>0</v>
      </c>
      <c r="D52" s="130">
        <v>2.6080000000000001</v>
      </c>
      <c r="E52" s="131">
        <v>0.23599999999999999</v>
      </c>
      <c r="F52" s="132">
        <v>8.0000000000000002E-3</v>
      </c>
      <c r="G52" s="160">
        <v>3434.56</v>
      </c>
      <c r="H52" s="160">
        <v>7.88</v>
      </c>
      <c r="I52" s="162">
        <v>7.88</v>
      </c>
      <c r="J52" s="42">
        <v>7.0000000000000007E-2</v>
      </c>
    </row>
    <row r="53" spans="1:10" ht="27.75" customHeight="1" x14ac:dyDescent="0.2">
      <c r="A53" s="161" t="s">
        <v>474</v>
      </c>
      <c r="B53" s="27" t="s">
        <v>844</v>
      </c>
      <c r="C53" s="163" t="s">
        <v>467</v>
      </c>
      <c r="D53" s="133">
        <v>17.859000000000002</v>
      </c>
      <c r="E53" s="134">
        <v>1.639</v>
      </c>
      <c r="F53" s="132">
        <v>0.66800000000000004</v>
      </c>
      <c r="G53" s="193">
        <v>0</v>
      </c>
      <c r="H53" s="193">
        <v>0</v>
      </c>
      <c r="I53" s="193">
        <v>0</v>
      </c>
      <c r="J53" s="193">
        <v>0</v>
      </c>
    </row>
    <row r="54" spans="1:10" ht="27.75" customHeight="1" x14ac:dyDescent="0.2">
      <c r="A54" s="161" t="s">
        <v>475</v>
      </c>
      <c r="B54" s="27" t="s">
        <v>845</v>
      </c>
      <c r="C54" s="163">
        <v>0</v>
      </c>
      <c r="D54" s="130">
        <v>-7.7110000000000003</v>
      </c>
      <c r="E54" s="131">
        <v>-0.998</v>
      </c>
      <c r="F54" s="132">
        <v>-0.06</v>
      </c>
      <c r="G54" s="160">
        <v>0</v>
      </c>
      <c r="H54" s="193">
        <v>0</v>
      </c>
      <c r="I54" s="193">
        <v>0</v>
      </c>
      <c r="J54" s="193">
        <v>0</v>
      </c>
    </row>
    <row r="55" spans="1:10" ht="27.75" customHeight="1" x14ac:dyDescent="0.2">
      <c r="A55" s="161" t="s">
        <v>476</v>
      </c>
      <c r="B55" s="27" t="s">
        <v>846</v>
      </c>
      <c r="C55" s="163">
        <v>0</v>
      </c>
      <c r="D55" s="130">
        <v>-6.4219999999999997</v>
      </c>
      <c r="E55" s="131">
        <v>-0.80500000000000005</v>
      </c>
      <c r="F55" s="132">
        <v>-4.7E-2</v>
      </c>
      <c r="G55" s="160">
        <v>0</v>
      </c>
      <c r="H55" s="193">
        <v>0</v>
      </c>
      <c r="I55" s="193">
        <v>0</v>
      </c>
      <c r="J55" s="193">
        <v>0</v>
      </c>
    </row>
    <row r="56" spans="1:10" ht="27.75" customHeight="1" x14ac:dyDescent="0.2">
      <c r="A56" s="161" t="s">
        <v>477</v>
      </c>
      <c r="B56" s="27" t="s">
        <v>847</v>
      </c>
      <c r="C56" s="163">
        <v>0</v>
      </c>
      <c r="D56" s="130">
        <v>-7.7110000000000003</v>
      </c>
      <c r="E56" s="131">
        <v>-0.998</v>
      </c>
      <c r="F56" s="132">
        <v>-0.06</v>
      </c>
      <c r="G56" s="160">
        <v>0</v>
      </c>
      <c r="H56" s="193">
        <v>0</v>
      </c>
      <c r="I56" s="193">
        <v>0</v>
      </c>
      <c r="J56" s="42">
        <v>0.27900000000000003</v>
      </c>
    </row>
    <row r="57" spans="1:10" ht="27.75" customHeight="1" x14ac:dyDescent="0.2">
      <c r="A57" s="161" t="s">
        <v>478</v>
      </c>
      <c r="B57" s="27" t="s">
        <v>848</v>
      </c>
      <c r="C57" s="163">
        <v>0</v>
      </c>
      <c r="D57" s="130">
        <v>-6.4219999999999997</v>
      </c>
      <c r="E57" s="131">
        <v>-0.80500000000000005</v>
      </c>
      <c r="F57" s="132">
        <v>-4.7E-2</v>
      </c>
      <c r="G57" s="160">
        <v>0</v>
      </c>
      <c r="H57" s="193">
        <v>0</v>
      </c>
      <c r="I57" s="193">
        <v>0</v>
      </c>
      <c r="J57" s="42">
        <v>0.20699999999999999</v>
      </c>
    </row>
    <row r="58" spans="1:10" ht="27.75" customHeight="1" x14ac:dyDescent="0.2">
      <c r="A58" s="161" t="s">
        <v>479</v>
      </c>
      <c r="B58" s="27" t="s">
        <v>849</v>
      </c>
      <c r="C58" s="163">
        <v>0</v>
      </c>
      <c r="D58" s="130">
        <v>-3.9580000000000002</v>
      </c>
      <c r="E58" s="131">
        <v>-0.43099999999999999</v>
      </c>
      <c r="F58" s="132">
        <v>-2.1000000000000001E-2</v>
      </c>
      <c r="G58" s="160">
        <v>0</v>
      </c>
      <c r="H58" s="193">
        <v>0</v>
      </c>
      <c r="I58" s="193">
        <v>0</v>
      </c>
      <c r="J58" s="42">
        <v>0.17199999999999999</v>
      </c>
    </row>
    <row r="59" spans="1:10" ht="27.75" customHeight="1" x14ac:dyDescent="0.2">
      <c r="A59" s="158" t="s">
        <v>670</v>
      </c>
      <c r="B59" s="27" t="s">
        <v>850</v>
      </c>
      <c r="C59" s="163" t="s">
        <v>639</v>
      </c>
      <c r="D59" s="130">
        <v>5.0190000000000001</v>
      </c>
      <c r="E59" s="131">
        <v>0.65</v>
      </c>
      <c r="F59" s="132">
        <v>3.9E-2</v>
      </c>
      <c r="G59" s="160">
        <v>3.6</v>
      </c>
      <c r="H59" s="193">
        <v>0</v>
      </c>
      <c r="I59" s="193">
        <v>0</v>
      </c>
      <c r="J59" s="193">
        <v>0</v>
      </c>
    </row>
    <row r="60" spans="1:10" ht="27.75" customHeight="1" x14ac:dyDescent="0.2">
      <c r="A60" s="158" t="s">
        <v>701</v>
      </c>
      <c r="B60" s="27" t="s">
        <v>851</v>
      </c>
      <c r="C60" s="163" t="s">
        <v>465</v>
      </c>
      <c r="D60" s="130">
        <v>5.0190000000000001</v>
      </c>
      <c r="E60" s="131">
        <v>0.65</v>
      </c>
      <c r="F60" s="132">
        <v>3.9E-2</v>
      </c>
      <c r="G60" s="193">
        <v>0</v>
      </c>
      <c r="H60" s="193">
        <v>0</v>
      </c>
      <c r="I60" s="193">
        <v>0</v>
      </c>
      <c r="J60" s="193">
        <v>0</v>
      </c>
    </row>
    <row r="61" spans="1:10" ht="27.75" customHeight="1" x14ac:dyDescent="0.2">
      <c r="A61" s="158" t="s">
        <v>671</v>
      </c>
      <c r="B61" s="27" t="s">
        <v>852</v>
      </c>
      <c r="C61" s="163" t="s">
        <v>638</v>
      </c>
      <c r="D61" s="130">
        <v>5.0830000000000002</v>
      </c>
      <c r="E61" s="131">
        <v>0.65800000000000003</v>
      </c>
      <c r="F61" s="132">
        <v>3.9E-2</v>
      </c>
      <c r="G61" s="160">
        <v>4.87</v>
      </c>
      <c r="H61" s="193">
        <v>0</v>
      </c>
      <c r="I61" s="193">
        <v>0</v>
      </c>
      <c r="J61" s="193">
        <v>0</v>
      </c>
    </row>
    <row r="62" spans="1:10" ht="27.75" customHeight="1" x14ac:dyDescent="0.2">
      <c r="A62" s="158" t="s">
        <v>672</v>
      </c>
      <c r="B62" s="27" t="s">
        <v>853</v>
      </c>
      <c r="C62" s="163" t="s">
        <v>638</v>
      </c>
      <c r="D62" s="130">
        <v>5.0830000000000002</v>
      </c>
      <c r="E62" s="131">
        <v>0.65800000000000003</v>
      </c>
      <c r="F62" s="132">
        <v>3.9E-2</v>
      </c>
      <c r="G62" s="160">
        <v>5.32</v>
      </c>
      <c r="H62" s="193">
        <v>0</v>
      </c>
      <c r="I62" s="193">
        <v>0</v>
      </c>
      <c r="J62" s="193">
        <v>0</v>
      </c>
    </row>
    <row r="63" spans="1:10" ht="27.75" customHeight="1" x14ac:dyDescent="0.2">
      <c r="A63" s="158" t="s">
        <v>673</v>
      </c>
      <c r="B63" s="27" t="s">
        <v>854</v>
      </c>
      <c r="C63" s="163" t="s">
        <v>638</v>
      </c>
      <c r="D63" s="130">
        <v>5.0830000000000002</v>
      </c>
      <c r="E63" s="131">
        <v>0.65800000000000003</v>
      </c>
      <c r="F63" s="132">
        <v>3.9E-2</v>
      </c>
      <c r="G63" s="160">
        <v>6.58</v>
      </c>
      <c r="H63" s="193">
        <v>0</v>
      </c>
      <c r="I63" s="193">
        <v>0</v>
      </c>
      <c r="J63" s="193">
        <v>0</v>
      </c>
    </row>
    <row r="64" spans="1:10" ht="27.75" customHeight="1" x14ac:dyDescent="0.2">
      <c r="A64" s="158" t="s">
        <v>674</v>
      </c>
      <c r="B64" s="27" t="s">
        <v>855</v>
      </c>
      <c r="C64" s="163" t="s">
        <v>638</v>
      </c>
      <c r="D64" s="130">
        <v>5.0830000000000002</v>
      </c>
      <c r="E64" s="131">
        <v>0.65800000000000003</v>
      </c>
      <c r="F64" s="132">
        <v>3.9E-2</v>
      </c>
      <c r="G64" s="160">
        <v>8.6300000000000008</v>
      </c>
      <c r="H64" s="193">
        <v>0</v>
      </c>
      <c r="I64" s="193">
        <v>0</v>
      </c>
      <c r="J64" s="193">
        <v>0</v>
      </c>
    </row>
    <row r="65" spans="1:10" ht="27.75" customHeight="1" x14ac:dyDescent="0.2">
      <c r="A65" s="158" t="s">
        <v>675</v>
      </c>
      <c r="B65" s="27" t="s">
        <v>856</v>
      </c>
      <c r="C65" s="163" t="s">
        <v>638</v>
      </c>
      <c r="D65" s="130">
        <v>5.0830000000000002</v>
      </c>
      <c r="E65" s="131">
        <v>0.65800000000000003</v>
      </c>
      <c r="F65" s="132">
        <v>3.9E-2</v>
      </c>
      <c r="G65" s="160">
        <v>14.79</v>
      </c>
      <c r="H65" s="193">
        <v>0</v>
      </c>
      <c r="I65" s="193">
        <v>0</v>
      </c>
      <c r="J65" s="193">
        <v>0</v>
      </c>
    </row>
    <row r="66" spans="1:10" ht="27.75" customHeight="1" x14ac:dyDescent="0.2">
      <c r="A66" s="158" t="s">
        <v>480</v>
      </c>
      <c r="B66" s="27" t="s">
        <v>857</v>
      </c>
      <c r="C66" s="163" t="s">
        <v>466</v>
      </c>
      <c r="D66" s="130">
        <v>5.0830000000000002</v>
      </c>
      <c r="E66" s="131">
        <v>0.65800000000000003</v>
      </c>
      <c r="F66" s="132">
        <v>3.9E-2</v>
      </c>
      <c r="G66" s="193">
        <v>0</v>
      </c>
      <c r="H66" s="193">
        <v>0</v>
      </c>
      <c r="I66" s="193">
        <v>0</v>
      </c>
      <c r="J66" s="193">
        <v>0</v>
      </c>
    </row>
    <row r="67" spans="1:10" ht="27.75" customHeight="1" x14ac:dyDescent="0.2">
      <c r="A67" s="158" t="s">
        <v>617</v>
      </c>
      <c r="B67" s="27" t="s">
        <v>858</v>
      </c>
      <c r="C67" s="163">
        <v>0</v>
      </c>
      <c r="D67" s="130">
        <v>3.286</v>
      </c>
      <c r="E67" s="131">
        <v>0.40500000000000003</v>
      </c>
      <c r="F67" s="132">
        <v>2.3E-2</v>
      </c>
      <c r="G67" s="160">
        <v>5.76</v>
      </c>
      <c r="H67" s="160">
        <v>3.25</v>
      </c>
      <c r="I67" s="162">
        <v>3.25</v>
      </c>
      <c r="J67" s="42">
        <v>0.10299999999999999</v>
      </c>
    </row>
    <row r="68" spans="1:10" ht="27.75" customHeight="1" x14ac:dyDescent="0.2">
      <c r="A68" s="158" t="s">
        <v>618</v>
      </c>
      <c r="B68" s="27" t="s">
        <v>859</v>
      </c>
      <c r="C68" s="163">
        <v>0</v>
      </c>
      <c r="D68" s="130">
        <v>3.286</v>
      </c>
      <c r="E68" s="131">
        <v>0.40500000000000003</v>
      </c>
      <c r="F68" s="132">
        <v>2.3E-2</v>
      </c>
      <c r="G68" s="160">
        <v>23.54</v>
      </c>
      <c r="H68" s="160">
        <v>3.25</v>
      </c>
      <c r="I68" s="162">
        <v>3.25</v>
      </c>
      <c r="J68" s="42">
        <v>0.10299999999999999</v>
      </c>
    </row>
    <row r="69" spans="1:10" ht="27.75" customHeight="1" x14ac:dyDescent="0.2">
      <c r="A69" s="158" t="s">
        <v>619</v>
      </c>
      <c r="B69" s="27" t="s">
        <v>860</v>
      </c>
      <c r="C69" s="163">
        <v>0</v>
      </c>
      <c r="D69" s="130">
        <v>3.286</v>
      </c>
      <c r="E69" s="131">
        <v>0.40500000000000003</v>
      </c>
      <c r="F69" s="132">
        <v>2.3E-2</v>
      </c>
      <c r="G69" s="160">
        <v>35.950000000000003</v>
      </c>
      <c r="H69" s="160">
        <v>3.25</v>
      </c>
      <c r="I69" s="162">
        <v>3.25</v>
      </c>
      <c r="J69" s="42">
        <v>0.10299999999999999</v>
      </c>
    </row>
    <row r="70" spans="1:10" ht="27.75" customHeight="1" x14ac:dyDescent="0.2">
      <c r="A70" s="158" t="s">
        <v>620</v>
      </c>
      <c r="B70" s="27" t="s">
        <v>861</v>
      </c>
      <c r="C70" s="163">
        <v>0</v>
      </c>
      <c r="D70" s="130">
        <v>3.286</v>
      </c>
      <c r="E70" s="131">
        <v>0.40500000000000003</v>
      </c>
      <c r="F70" s="132">
        <v>2.3E-2</v>
      </c>
      <c r="G70" s="160">
        <v>54.5</v>
      </c>
      <c r="H70" s="160">
        <v>3.25</v>
      </c>
      <c r="I70" s="162">
        <v>3.25</v>
      </c>
      <c r="J70" s="42">
        <v>0.10299999999999999</v>
      </c>
    </row>
    <row r="71" spans="1:10" ht="27.75" customHeight="1" x14ac:dyDescent="0.2">
      <c r="A71" s="158" t="s">
        <v>621</v>
      </c>
      <c r="B71" s="27" t="s">
        <v>862</v>
      </c>
      <c r="C71" s="163">
        <v>0</v>
      </c>
      <c r="D71" s="130">
        <v>3.286</v>
      </c>
      <c r="E71" s="131">
        <v>0.40500000000000003</v>
      </c>
      <c r="F71" s="132">
        <v>2.3E-2</v>
      </c>
      <c r="G71" s="160">
        <v>101.28</v>
      </c>
      <c r="H71" s="160">
        <v>3.25</v>
      </c>
      <c r="I71" s="162">
        <v>3.25</v>
      </c>
      <c r="J71" s="42">
        <v>0.10299999999999999</v>
      </c>
    </row>
    <row r="72" spans="1:10" ht="27.75" customHeight="1" x14ac:dyDescent="0.2">
      <c r="A72" s="158" t="s">
        <v>622</v>
      </c>
      <c r="B72" s="27" t="s">
        <v>863</v>
      </c>
      <c r="C72" s="163">
        <v>0</v>
      </c>
      <c r="D72" s="130">
        <v>3.1589999999999998</v>
      </c>
      <c r="E72" s="131">
        <v>0.34399999999999997</v>
      </c>
      <c r="F72" s="132">
        <v>1.6E-2</v>
      </c>
      <c r="G72" s="160">
        <v>6.53</v>
      </c>
      <c r="H72" s="160">
        <v>4.54</v>
      </c>
      <c r="I72" s="162">
        <v>4.54</v>
      </c>
      <c r="J72" s="42">
        <v>9.5000000000000001E-2</v>
      </c>
    </row>
    <row r="73" spans="1:10" ht="27.75" customHeight="1" x14ac:dyDescent="0.2">
      <c r="A73" s="158" t="s">
        <v>623</v>
      </c>
      <c r="B73" s="27" t="s">
        <v>864</v>
      </c>
      <c r="C73" s="163">
        <v>0</v>
      </c>
      <c r="D73" s="130">
        <v>3.1589999999999998</v>
      </c>
      <c r="E73" s="131">
        <v>0.34399999999999997</v>
      </c>
      <c r="F73" s="132">
        <v>1.6E-2</v>
      </c>
      <c r="G73" s="160">
        <v>32.36</v>
      </c>
      <c r="H73" s="160">
        <v>4.54</v>
      </c>
      <c r="I73" s="162">
        <v>4.54</v>
      </c>
      <c r="J73" s="42">
        <v>9.5000000000000001E-2</v>
      </c>
    </row>
    <row r="74" spans="1:10" ht="27.75" customHeight="1" x14ac:dyDescent="0.2">
      <c r="A74" s="158" t="s">
        <v>624</v>
      </c>
      <c r="B74" s="27" t="s">
        <v>865</v>
      </c>
      <c r="C74" s="163">
        <v>0</v>
      </c>
      <c r="D74" s="130">
        <v>3.1589999999999998</v>
      </c>
      <c r="E74" s="131">
        <v>0.34399999999999997</v>
      </c>
      <c r="F74" s="132">
        <v>1.6E-2</v>
      </c>
      <c r="G74" s="160">
        <v>50.38</v>
      </c>
      <c r="H74" s="160">
        <v>4.54</v>
      </c>
      <c r="I74" s="162">
        <v>4.54</v>
      </c>
      <c r="J74" s="42">
        <v>9.5000000000000001E-2</v>
      </c>
    </row>
    <row r="75" spans="1:10" ht="27.75" customHeight="1" x14ac:dyDescent="0.2">
      <c r="A75" s="158" t="s">
        <v>625</v>
      </c>
      <c r="B75" s="27" t="s">
        <v>866</v>
      </c>
      <c r="C75" s="163">
        <v>0</v>
      </c>
      <c r="D75" s="130">
        <v>3.1589999999999998</v>
      </c>
      <c r="E75" s="131">
        <v>0.34399999999999997</v>
      </c>
      <c r="F75" s="132">
        <v>1.6E-2</v>
      </c>
      <c r="G75" s="160">
        <v>77.34</v>
      </c>
      <c r="H75" s="160">
        <v>4.54</v>
      </c>
      <c r="I75" s="162">
        <v>4.54</v>
      </c>
      <c r="J75" s="42">
        <v>9.5000000000000001E-2</v>
      </c>
    </row>
    <row r="76" spans="1:10" ht="27.75" customHeight="1" x14ac:dyDescent="0.2">
      <c r="A76" s="158" t="s">
        <v>626</v>
      </c>
      <c r="B76" s="27" t="s">
        <v>867</v>
      </c>
      <c r="C76" s="163">
        <v>0</v>
      </c>
      <c r="D76" s="130">
        <v>3.1589999999999998</v>
      </c>
      <c r="E76" s="131">
        <v>0.34399999999999997</v>
      </c>
      <c r="F76" s="132">
        <v>1.6E-2</v>
      </c>
      <c r="G76" s="160">
        <v>145.29</v>
      </c>
      <c r="H76" s="160">
        <v>4.54</v>
      </c>
      <c r="I76" s="162">
        <v>4.54</v>
      </c>
      <c r="J76" s="42">
        <v>9.5000000000000001E-2</v>
      </c>
    </row>
    <row r="77" spans="1:10" ht="27.75" customHeight="1" x14ac:dyDescent="0.2">
      <c r="A77" s="158" t="s">
        <v>627</v>
      </c>
      <c r="B77" s="27" t="s">
        <v>868</v>
      </c>
      <c r="C77" s="163">
        <v>0</v>
      </c>
      <c r="D77" s="130">
        <v>1.9590000000000001</v>
      </c>
      <c r="E77" s="131">
        <v>0.17799999999999999</v>
      </c>
      <c r="F77" s="132">
        <v>6.0000000000000001E-3</v>
      </c>
      <c r="G77" s="160">
        <v>67.86</v>
      </c>
      <c r="H77" s="160">
        <v>5.92</v>
      </c>
      <c r="I77" s="162">
        <v>5.92</v>
      </c>
      <c r="J77" s="42">
        <v>5.2999999999999999E-2</v>
      </c>
    </row>
    <row r="78" spans="1:10" ht="27.75" customHeight="1" x14ac:dyDescent="0.2">
      <c r="A78" s="158" t="s">
        <v>628</v>
      </c>
      <c r="B78" s="27" t="s">
        <v>869</v>
      </c>
      <c r="C78" s="163">
        <v>0</v>
      </c>
      <c r="D78" s="130">
        <v>1.9590000000000001</v>
      </c>
      <c r="E78" s="131">
        <v>0.17799999999999999</v>
      </c>
      <c r="F78" s="132">
        <v>6.0000000000000001E-3</v>
      </c>
      <c r="G78" s="160">
        <v>249.03</v>
      </c>
      <c r="H78" s="160">
        <v>5.92</v>
      </c>
      <c r="I78" s="162">
        <v>5.92</v>
      </c>
      <c r="J78" s="42">
        <v>5.2999999999999999E-2</v>
      </c>
    </row>
    <row r="79" spans="1:10" ht="27.75" customHeight="1" x14ac:dyDescent="0.2">
      <c r="A79" s="158" t="s">
        <v>629</v>
      </c>
      <c r="B79" s="27" t="s">
        <v>870</v>
      </c>
      <c r="C79" s="163">
        <v>0</v>
      </c>
      <c r="D79" s="130">
        <v>1.9590000000000001</v>
      </c>
      <c r="E79" s="131">
        <v>0.17799999999999999</v>
      </c>
      <c r="F79" s="132">
        <v>6.0000000000000001E-3</v>
      </c>
      <c r="G79" s="160">
        <v>598.21</v>
      </c>
      <c r="H79" s="160">
        <v>5.92</v>
      </c>
      <c r="I79" s="162">
        <v>5.92</v>
      </c>
      <c r="J79" s="42">
        <v>5.2999999999999999E-2</v>
      </c>
    </row>
    <row r="80" spans="1:10" ht="27.75" customHeight="1" x14ac:dyDescent="0.2">
      <c r="A80" s="158" t="s">
        <v>630</v>
      </c>
      <c r="B80" s="27" t="s">
        <v>871</v>
      </c>
      <c r="C80" s="163">
        <v>0</v>
      </c>
      <c r="D80" s="130">
        <v>1.9590000000000001</v>
      </c>
      <c r="E80" s="131">
        <v>0.17799999999999999</v>
      </c>
      <c r="F80" s="132">
        <v>6.0000000000000001E-3</v>
      </c>
      <c r="G80" s="160">
        <v>1065.45</v>
      </c>
      <c r="H80" s="160">
        <v>5.92</v>
      </c>
      <c r="I80" s="162">
        <v>5.92</v>
      </c>
      <c r="J80" s="42">
        <v>5.2999999999999999E-2</v>
      </c>
    </row>
    <row r="81" spans="1:10" ht="27.75" customHeight="1" x14ac:dyDescent="0.2">
      <c r="A81" s="158" t="s">
        <v>631</v>
      </c>
      <c r="B81" s="27" t="s">
        <v>872</v>
      </c>
      <c r="C81" s="163">
        <v>0</v>
      </c>
      <c r="D81" s="130">
        <v>1.9590000000000001</v>
      </c>
      <c r="E81" s="131">
        <v>0.17799999999999999</v>
      </c>
      <c r="F81" s="132">
        <v>6.0000000000000001E-3</v>
      </c>
      <c r="G81" s="160">
        <v>2579.86</v>
      </c>
      <c r="H81" s="160">
        <v>5.92</v>
      </c>
      <c r="I81" s="162">
        <v>5.92</v>
      </c>
      <c r="J81" s="42">
        <v>5.2999999999999999E-2</v>
      </c>
    </row>
    <row r="82" spans="1:10" ht="27.75" customHeight="1" x14ac:dyDescent="0.2">
      <c r="A82" s="158" t="s">
        <v>481</v>
      </c>
      <c r="B82" s="27" t="s">
        <v>873</v>
      </c>
      <c r="C82" s="163" t="s">
        <v>467</v>
      </c>
      <c r="D82" s="133">
        <v>13.888999999999999</v>
      </c>
      <c r="E82" s="134">
        <v>1.2749999999999999</v>
      </c>
      <c r="F82" s="132">
        <v>0.51900000000000002</v>
      </c>
      <c r="G82" s="193">
        <v>0</v>
      </c>
      <c r="H82" s="193">
        <v>0</v>
      </c>
      <c r="I82" s="193">
        <v>0</v>
      </c>
      <c r="J82" s="193">
        <v>0</v>
      </c>
    </row>
    <row r="83" spans="1:10" ht="27.75" customHeight="1" x14ac:dyDescent="0.2">
      <c r="A83" s="158" t="s">
        <v>482</v>
      </c>
      <c r="B83" s="27" t="s">
        <v>874</v>
      </c>
      <c r="C83" s="163">
        <v>0</v>
      </c>
      <c r="D83" s="130">
        <v>-4.7329999999999997</v>
      </c>
      <c r="E83" s="131">
        <v>-0.61199999999999999</v>
      </c>
      <c r="F83" s="132">
        <v>-3.6999999999999998E-2</v>
      </c>
      <c r="G83" s="160">
        <v>0</v>
      </c>
      <c r="H83" s="193">
        <v>0</v>
      </c>
      <c r="I83" s="193">
        <v>0</v>
      </c>
      <c r="J83" s="193">
        <v>0</v>
      </c>
    </row>
    <row r="84" spans="1:10" ht="27.75" customHeight="1" x14ac:dyDescent="0.2">
      <c r="A84" s="158" t="s">
        <v>483</v>
      </c>
      <c r="B84" s="27" t="s">
        <v>875</v>
      </c>
      <c r="C84" s="163">
        <v>0</v>
      </c>
      <c r="D84" s="130">
        <v>-4.4349999999999996</v>
      </c>
      <c r="E84" s="131">
        <v>-0.55600000000000005</v>
      </c>
      <c r="F84" s="132">
        <v>-3.2000000000000001E-2</v>
      </c>
      <c r="G84" s="160">
        <v>0</v>
      </c>
      <c r="H84" s="193">
        <v>0</v>
      </c>
      <c r="I84" s="193">
        <v>0</v>
      </c>
      <c r="J84" s="193">
        <v>0</v>
      </c>
    </row>
    <row r="85" spans="1:10" ht="27.75" customHeight="1" x14ac:dyDescent="0.2">
      <c r="A85" s="158" t="s">
        <v>484</v>
      </c>
      <c r="B85" s="27" t="s">
        <v>876</v>
      </c>
      <c r="C85" s="163">
        <v>0</v>
      </c>
      <c r="D85" s="130">
        <v>-4.7329999999999997</v>
      </c>
      <c r="E85" s="131">
        <v>-0.61199999999999999</v>
      </c>
      <c r="F85" s="132">
        <v>-3.6999999999999998E-2</v>
      </c>
      <c r="G85" s="160">
        <v>0</v>
      </c>
      <c r="H85" s="193">
        <v>0</v>
      </c>
      <c r="I85" s="193">
        <v>0</v>
      </c>
      <c r="J85" s="42">
        <v>0.17100000000000001</v>
      </c>
    </row>
    <row r="86" spans="1:10" ht="27.75" customHeight="1" x14ac:dyDescent="0.2">
      <c r="A86" s="158" t="s">
        <v>485</v>
      </c>
      <c r="B86" s="27" t="s">
        <v>877</v>
      </c>
      <c r="C86" s="163">
        <v>0</v>
      </c>
      <c r="D86" s="130">
        <v>-4.4349999999999996</v>
      </c>
      <c r="E86" s="131">
        <v>-0.55600000000000005</v>
      </c>
      <c r="F86" s="132">
        <v>-3.2000000000000001E-2</v>
      </c>
      <c r="G86" s="160">
        <v>0</v>
      </c>
      <c r="H86" s="193">
        <v>0</v>
      </c>
      <c r="I86" s="193">
        <v>0</v>
      </c>
      <c r="J86" s="42">
        <v>0.14299999999999999</v>
      </c>
    </row>
    <row r="87" spans="1:10" ht="27.75" customHeight="1" x14ac:dyDescent="0.2">
      <c r="A87" s="158" t="s">
        <v>486</v>
      </c>
      <c r="B87" s="27" t="s">
        <v>878</v>
      </c>
      <c r="C87" s="163">
        <v>0</v>
      </c>
      <c r="D87" s="130">
        <v>-3.9580000000000002</v>
      </c>
      <c r="E87" s="131">
        <v>-0.43099999999999999</v>
      </c>
      <c r="F87" s="132">
        <v>-2.1000000000000001E-2</v>
      </c>
      <c r="G87" s="160">
        <v>61.51</v>
      </c>
      <c r="H87" s="193">
        <v>0</v>
      </c>
      <c r="I87" s="193">
        <v>0</v>
      </c>
      <c r="J87" s="42">
        <v>0.17199999999999999</v>
      </c>
    </row>
    <row r="88" spans="1:10" ht="27.75" customHeight="1" x14ac:dyDescent="0.2">
      <c r="A88" s="158" t="s">
        <v>676</v>
      </c>
      <c r="B88" s="27"/>
      <c r="C88" s="163" t="s">
        <v>639</v>
      </c>
      <c r="D88" s="130">
        <v>4.3559999999999999</v>
      </c>
      <c r="E88" s="131">
        <v>0.56399999999999995</v>
      </c>
      <c r="F88" s="132">
        <v>3.4000000000000002E-2</v>
      </c>
      <c r="G88" s="160">
        <v>3.12</v>
      </c>
      <c r="H88" s="193">
        <v>0</v>
      </c>
      <c r="I88" s="193">
        <v>0</v>
      </c>
      <c r="J88" s="193">
        <v>0</v>
      </c>
    </row>
    <row r="89" spans="1:10" ht="27.75" customHeight="1" x14ac:dyDescent="0.2">
      <c r="A89" s="158" t="s">
        <v>702</v>
      </c>
      <c r="B89" s="27"/>
      <c r="C89" s="163" t="s">
        <v>465</v>
      </c>
      <c r="D89" s="130">
        <v>4.3559999999999999</v>
      </c>
      <c r="E89" s="131">
        <v>0.56399999999999995</v>
      </c>
      <c r="F89" s="132">
        <v>3.4000000000000002E-2</v>
      </c>
      <c r="G89" s="193">
        <v>0</v>
      </c>
      <c r="H89" s="193">
        <v>0</v>
      </c>
      <c r="I89" s="193">
        <v>0</v>
      </c>
      <c r="J89" s="193">
        <v>0</v>
      </c>
    </row>
    <row r="90" spans="1:10" ht="27.75" customHeight="1" x14ac:dyDescent="0.2">
      <c r="A90" s="158" t="s">
        <v>677</v>
      </c>
      <c r="B90" s="27"/>
      <c r="C90" s="163" t="s">
        <v>638</v>
      </c>
      <c r="D90" s="130">
        <v>4.4109999999999996</v>
      </c>
      <c r="E90" s="131">
        <v>0.57099999999999995</v>
      </c>
      <c r="F90" s="132">
        <v>3.4000000000000002E-2</v>
      </c>
      <c r="G90" s="160">
        <v>4.2300000000000004</v>
      </c>
      <c r="H90" s="193">
        <v>0</v>
      </c>
      <c r="I90" s="193">
        <v>0</v>
      </c>
      <c r="J90" s="193">
        <v>0</v>
      </c>
    </row>
    <row r="91" spans="1:10" ht="27.75" customHeight="1" x14ac:dyDescent="0.2">
      <c r="A91" s="158" t="s">
        <v>678</v>
      </c>
      <c r="B91" s="27"/>
      <c r="C91" s="163" t="s">
        <v>638</v>
      </c>
      <c r="D91" s="130">
        <v>4.4109999999999996</v>
      </c>
      <c r="E91" s="131">
        <v>0.57099999999999995</v>
      </c>
      <c r="F91" s="132">
        <v>3.4000000000000002E-2</v>
      </c>
      <c r="G91" s="160">
        <v>4.62</v>
      </c>
      <c r="H91" s="193">
        <v>0</v>
      </c>
      <c r="I91" s="193">
        <v>0</v>
      </c>
      <c r="J91" s="193">
        <v>0</v>
      </c>
    </row>
    <row r="92" spans="1:10" ht="27.75" customHeight="1" x14ac:dyDescent="0.2">
      <c r="A92" s="158" t="s">
        <v>679</v>
      </c>
      <c r="B92" s="27"/>
      <c r="C92" s="163" t="s">
        <v>638</v>
      </c>
      <c r="D92" s="130">
        <v>4.4109999999999996</v>
      </c>
      <c r="E92" s="131">
        <v>0.57099999999999995</v>
      </c>
      <c r="F92" s="132">
        <v>3.4000000000000002E-2</v>
      </c>
      <c r="G92" s="160">
        <v>5.71</v>
      </c>
      <c r="H92" s="193">
        <v>0</v>
      </c>
      <c r="I92" s="193">
        <v>0</v>
      </c>
      <c r="J92" s="193">
        <v>0</v>
      </c>
    </row>
    <row r="93" spans="1:10" ht="27.75" customHeight="1" x14ac:dyDescent="0.2">
      <c r="A93" s="158" t="s">
        <v>680</v>
      </c>
      <c r="B93" s="27"/>
      <c r="C93" s="163" t="s">
        <v>638</v>
      </c>
      <c r="D93" s="130">
        <v>4.4109999999999996</v>
      </c>
      <c r="E93" s="131">
        <v>0.57099999999999995</v>
      </c>
      <c r="F93" s="132">
        <v>3.4000000000000002E-2</v>
      </c>
      <c r="G93" s="160">
        <v>7.49</v>
      </c>
      <c r="H93" s="193">
        <v>0</v>
      </c>
      <c r="I93" s="193">
        <v>0</v>
      </c>
      <c r="J93" s="193">
        <v>0</v>
      </c>
    </row>
    <row r="94" spans="1:10" ht="27.75" customHeight="1" x14ac:dyDescent="0.2">
      <c r="A94" s="158" t="s">
        <v>681</v>
      </c>
      <c r="B94" s="27"/>
      <c r="C94" s="163" t="s">
        <v>638</v>
      </c>
      <c r="D94" s="130">
        <v>4.4109999999999996</v>
      </c>
      <c r="E94" s="131">
        <v>0.57099999999999995</v>
      </c>
      <c r="F94" s="132">
        <v>3.4000000000000002E-2</v>
      </c>
      <c r="G94" s="160">
        <v>12.84</v>
      </c>
      <c r="H94" s="193">
        <v>0</v>
      </c>
      <c r="I94" s="193">
        <v>0</v>
      </c>
      <c r="J94" s="193">
        <v>0</v>
      </c>
    </row>
    <row r="95" spans="1:10" ht="27.75" customHeight="1" x14ac:dyDescent="0.2">
      <c r="A95" s="158" t="s">
        <v>487</v>
      </c>
      <c r="B95" s="27"/>
      <c r="C95" s="163" t="s">
        <v>466</v>
      </c>
      <c r="D95" s="130">
        <v>4.4109999999999996</v>
      </c>
      <c r="E95" s="131">
        <v>0.57099999999999995</v>
      </c>
      <c r="F95" s="132">
        <v>3.4000000000000002E-2</v>
      </c>
      <c r="G95" s="193">
        <v>0</v>
      </c>
      <c r="H95" s="193">
        <v>0</v>
      </c>
      <c r="I95" s="193">
        <v>0</v>
      </c>
      <c r="J95" s="193">
        <v>0</v>
      </c>
    </row>
    <row r="96" spans="1:10" ht="27.75" customHeight="1" x14ac:dyDescent="0.2">
      <c r="A96" s="158" t="s">
        <v>602</v>
      </c>
      <c r="B96" s="27"/>
      <c r="C96" s="163">
        <v>0</v>
      </c>
      <c r="D96" s="130">
        <v>2.8519999999999999</v>
      </c>
      <c r="E96" s="131">
        <v>0.35099999999999998</v>
      </c>
      <c r="F96" s="132">
        <v>0.02</v>
      </c>
      <c r="G96" s="160">
        <v>5</v>
      </c>
      <c r="H96" s="160">
        <v>2.82</v>
      </c>
      <c r="I96" s="162">
        <v>2.82</v>
      </c>
      <c r="J96" s="42">
        <v>8.8999999999999996E-2</v>
      </c>
    </row>
    <row r="97" spans="1:10" ht="27.75" customHeight="1" x14ac:dyDescent="0.2">
      <c r="A97" s="158" t="s">
        <v>603</v>
      </c>
      <c r="B97" s="27"/>
      <c r="C97" s="163">
        <v>0</v>
      </c>
      <c r="D97" s="130">
        <v>2.8519999999999999</v>
      </c>
      <c r="E97" s="131">
        <v>0.35099999999999998</v>
      </c>
      <c r="F97" s="132">
        <v>0.02</v>
      </c>
      <c r="G97" s="160">
        <v>20.43</v>
      </c>
      <c r="H97" s="160">
        <v>2.82</v>
      </c>
      <c r="I97" s="162">
        <v>2.82</v>
      </c>
      <c r="J97" s="42">
        <v>8.8999999999999996E-2</v>
      </c>
    </row>
    <row r="98" spans="1:10" ht="27.75" customHeight="1" x14ac:dyDescent="0.2">
      <c r="A98" s="158" t="s">
        <v>604</v>
      </c>
      <c r="B98" s="27"/>
      <c r="C98" s="163">
        <v>0</v>
      </c>
      <c r="D98" s="130">
        <v>2.8519999999999999</v>
      </c>
      <c r="E98" s="131">
        <v>0.35099999999999998</v>
      </c>
      <c r="F98" s="132">
        <v>0.02</v>
      </c>
      <c r="G98" s="160">
        <v>31.2</v>
      </c>
      <c r="H98" s="160">
        <v>2.82</v>
      </c>
      <c r="I98" s="162">
        <v>2.82</v>
      </c>
      <c r="J98" s="42">
        <v>8.8999999999999996E-2</v>
      </c>
    </row>
    <row r="99" spans="1:10" ht="27.75" customHeight="1" x14ac:dyDescent="0.2">
      <c r="A99" s="158" t="s">
        <v>605</v>
      </c>
      <c r="B99" s="27"/>
      <c r="C99" s="163">
        <v>0</v>
      </c>
      <c r="D99" s="130">
        <v>2.8519999999999999</v>
      </c>
      <c r="E99" s="131">
        <v>0.35099999999999998</v>
      </c>
      <c r="F99" s="132">
        <v>0.02</v>
      </c>
      <c r="G99" s="160">
        <v>47.3</v>
      </c>
      <c r="H99" s="160">
        <v>2.82</v>
      </c>
      <c r="I99" s="162">
        <v>2.82</v>
      </c>
      <c r="J99" s="42">
        <v>8.8999999999999996E-2</v>
      </c>
    </row>
    <row r="100" spans="1:10" ht="27.75" customHeight="1" x14ac:dyDescent="0.2">
      <c r="A100" s="158" t="s">
        <v>606</v>
      </c>
      <c r="B100" s="27"/>
      <c r="C100" s="163">
        <v>0</v>
      </c>
      <c r="D100" s="130">
        <v>2.8519999999999999</v>
      </c>
      <c r="E100" s="131">
        <v>0.35099999999999998</v>
      </c>
      <c r="F100" s="132">
        <v>0.02</v>
      </c>
      <c r="G100" s="160">
        <v>87.9</v>
      </c>
      <c r="H100" s="160">
        <v>2.82</v>
      </c>
      <c r="I100" s="162">
        <v>2.82</v>
      </c>
      <c r="J100" s="42">
        <v>8.8999999999999996E-2</v>
      </c>
    </row>
    <row r="101" spans="1:10" ht="27.75" customHeight="1" x14ac:dyDescent="0.2">
      <c r="A101" s="158" t="s">
        <v>607</v>
      </c>
      <c r="B101" s="27"/>
      <c r="C101" s="163">
        <v>0</v>
      </c>
      <c r="D101" s="130">
        <v>2.742</v>
      </c>
      <c r="E101" s="131">
        <v>0.29899999999999999</v>
      </c>
      <c r="F101" s="132">
        <v>1.4E-2</v>
      </c>
      <c r="G101" s="160">
        <v>5.67</v>
      </c>
      <c r="H101" s="160">
        <v>3.94</v>
      </c>
      <c r="I101" s="162">
        <v>3.94</v>
      </c>
      <c r="J101" s="42">
        <v>8.3000000000000004E-2</v>
      </c>
    </row>
    <row r="102" spans="1:10" ht="27.75" customHeight="1" x14ac:dyDescent="0.2">
      <c r="A102" s="158" t="s">
        <v>608</v>
      </c>
      <c r="B102" s="27"/>
      <c r="C102" s="163">
        <v>0</v>
      </c>
      <c r="D102" s="130">
        <v>2.742</v>
      </c>
      <c r="E102" s="131">
        <v>0.29899999999999999</v>
      </c>
      <c r="F102" s="132">
        <v>1.4E-2</v>
      </c>
      <c r="G102" s="160">
        <v>28.09</v>
      </c>
      <c r="H102" s="160">
        <v>3.94</v>
      </c>
      <c r="I102" s="162">
        <v>3.94</v>
      </c>
      <c r="J102" s="42">
        <v>8.3000000000000004E-2</v>
      </c>
    </row>
    <row r="103" spans="1:10" ht="27.75" customHeight="1" x14ac:dyDescent="0.2">
      <c r="A103" s="158" t="s">
        <v>609</v>
      </c>
      <c r="B103" s="27"/>
      <c r="C103" s="163">
        <v>0</v>
      </c>
      <c r="D103" s="130">
        <v>2.742</v>
      </c>
      <c r="E103" s="131">
        <v>0.29899999999999999</v>
      </c>
      <c r="F103" s="132">
        <v>1.4E-2</v>
      </c>
      <c r="G103" s="160">
        <v>43.73</v>
      </c>
      <c r="H103" s="160">
        <v>3.94</v>
      </c>
      <c r="I103" s="162">
        <v>3.94</v>
      </c>
      <c r="J103" s="42">
        <v>8.3000000000000004E-2</v>
      </c>
    </row>
    <row r="104" spans="1:10" ht="27.75" customHeight="1" x14ac:dyDescent="0.2">
      <c r="A104" s="158" t="s">
        <v>610</v>
      </c>
      <c r="B104" s="27"/>
      <c r="C104" s="163">
        <v>0</v>
      </c>
      <c r="D104" s="130">
        <v>2.742</v>
      </c>
      <c r="E104" s="131">
        <v>0.29899999999999999</v>
      </c>
      <c r="F104" s="132">
        <v>1.4E-2</v>
      </c>
      <c r="G104" s="160">
        <v>67.12</v>
      </c>
      <c r="H104" s="160">
        <v>3.94</v>
      </c>
      <c r="I104" s="162">
        <v>3.94</v>
      </c>
      <c r="J104" s="42">
        <v>8.3000000000000004E-2</v>
      </c>
    </row>
    <row r="105" spans="1:10" ht="27.75" customHeight="1" x14ac:dyDescent="0.2">
      <c r="A105" s="158" t="s">
        <v>611</v>
      </c>
      <c r="B105" s="27"/>
      <c r="C105" s="163">
        <v>0</v>
      </c>
      <c r="D105" s="130">
        <v>2.742</v>
      </c>
      <c r="E105" s="131">
        <v>0.29899999999999999</v>
      </c>
      <c r="F105" s="132">
        <v>1.4E-2</v>
      </c>
      <c r="G105" s="160">
        <v>126.1</v>
      </c>
      <c r="H105" s="160">
        <v>3.94</v>
      </c>
      <c r="I105" s="162">
        <v>3.94</v>
      </c>
      <c r="J105" s="42">
        <v>8.3000000000000004E-2</v>
      </c>
    </row>
    <row r="106" spans="1:10" ht="27.75" customHeight="1" x14ac:dyDescent="0.2">
      <c r="A106" s="158" t="s">
        <v>612</v>
      </c>
      <c r="B106" s="27"/>
      <c r="C106" s="163">
        <v>0</v>
      </c>
      <c r="D106" s="130">
        <v>1.7</v>
      </c>
      <c r="E106" s="131">
        <v>0.154</v>
      </c>
      <c r="F106" s="132">
        <v>5.0000000000000001E-3</v>
      </c>
      <c r="G106" s="160">
        <v>58.9</v>
      </c>
      <c r="H106" s="160">
        <v>5.14</v>
      </c>
      <c r="I106" s="162">
        <v>5.14</v>
      </c>
      <c r="J106" s="42">
        <v>4.5999999999999999E-2</v>
      </c>
    </row>
    <row r="107" spans="1:10" ht="27.75" customHeight="1" x14ac:dyDescent="0.2">
      <c r="A107" s="158" t="s">
        <v>613</v>
      </c>
      <c r="B107" s="27"/>
      <c r="C107" s="163">
        <v>0</v>
      </c>
      <c r="D107" s="130">
        <v>1.7</v>
      </c>
      <c r="E107" s="131">
        <v>0.154</v>
      </c>
      <c r="F107" s="132">
        <v>5.0000000000000001E-3</v>
      </c>
      <c r="G107" s="160">
        <v>216.14</v>
      </c>
      <c r="H107" s="160">
        <v>5.14</v>
      </c>
      <c r="I107" s="162">
        <v>5.14</v>
      </c>
      <c r="J107" s="42">
        <v>4.5999999999999999E-2</v>
      </c>
    </row>
    <row r="108" spans="1:10" ht="27.75" customHeight="1" x14ac:dyDescent="0.2">
      <c r="A108" s="158" t="s">
        <v>614</v>
      </c>
      <c r="B108" s="27"/>
      <c r="C108" s="163">
        <v>0</v>
      </c>
      <c r="D108" s="130">
        <v>1.7</v>
      </c>
      <c r="E108" s="131">
        <v>0.154</v>
      </c>
      <c r="F108" s="132">
        <v>5.0000000000000001E-3</v>
      </c>
      <c r="G108" s="160">
        <v>519.20000000000005</v>
      </c>
      <c r="H108" s="160">
        <v>5.14</v>
      </c>
      <c r="I108" s="162">
        <v>5.14</v>
      </c>
      <c r="J108" s="42">
        <v>4.5999999999999999E-2</v>
      </c>
    </row>
    <row r="109" spans="1:10" ht="27.75" customHeight="1" x14ac:dyDescent="0.2">
      <c r="A109" s="158" t="s">
        <v>615</v>
      </c>
      <c r="B109" s="27"/>
      <c r="C109" s="163">
        <v>0</v>
      </c>
      <c r="D109" s="130">
        <v>1.7</v>
      </c>
      <c r="E109" s="131">
        <v>0.154</v>
      </c>
      <c r="F109" s="132">
        <v>5.0000000000000001E-3</v>
      </c>
      <c r="G109" s="160">
        <v>924.72</v>
      </c>
      <c r="H109" s="160">
        <v>5.14</v>
      </c>
      <c r="I109" s="162">
        <v>5.14</v>
      </c>
      <c r="J109" s="42">
        <v>4.5999999999999999E-2</v>
      </c>
    </row>
    <row r="110" spans="1:10" ht="27.75" customHeight="1" x14ac:dyDescent="0.2">
      <c r="A110" s="158" t="s">
        <v>616</v>
      </c>
      <c r="B110" s="27"/>
      <c r="C110" s="163">
        <v>0</v>
      </c>
      <c r="D110" s="130">
        <v>1.7</v>
      </c>
      <c r="E110" s="131">
        <v>0.154</v>
      </c>
      <c r="F110" s="132">
        <v>5.0000000000000001E-3</v>
      </c>
      <c r="G110" s="160">
        <v>2239.1</v>
      </c>
      <c r="H110" s="160">
        <v>5.14</v>
      </c>
      <c r="I110" s="162">
        <v>5.14</v>
      </c>
      <c r="J110" s="42">
        <v>4.5999999999999999E-2</v>
      </c>
    </row>
    <row r="111" spans="1:10" ht="27.75" customHeight="1" x14ac:dyDescent="0.2">
      <c r="A111" s="158" t="s">
        <v>488</v>
      </c>
      <c r="B111" s="27"/>
      <c r="C111" s="163" t="s">
        <v>467</v>
      </c>
      <c r="D111" s="133">
        <v>12.054</v>
      </c>
      <c r="E111" s="134">
        <v>1.1060000000000001</v>
      </c>
      <c r="F111" s="132">
        <v>0.45100000000000001</v>
      </c>
      <c r="G111" s="193">
        <v>0</v>
      </c>
      <c r="H111" s="193">
        <v>0</v>
      </c>
      <c r="I111" s="193">
        <v>0</v>
      </c>
      <c r="J111" s="193">
        <v>0</v>
      </c>
    </row>
    <row r="112" spans="1:10" ht="27.75" customHeight="1" x14ac:dyDescent="0.2">
      <c r="A112" s="158" t="s">
        <v>489</v>
      </c>
      <c r="B112" s="27"/>
      <c r="C112" s="163">
        <v>0</v>
      </c>
      <c r="D112" s="130">
        <v>-4.1079999999999997</v>
      </c>
      <c r="E112" s="131">
        <v>-0.53200000000000003</v>
      </c>
      <c r="F112" s="132">
        <v>-3.2000000000000001E-2</v>
      </c>
      <c r="G112" s="160">
        <v>0</v>
      </c>
      <c r="H112" s="193">
        <v>0</v>
      </c>
      <c r="I112" s="193">
        <v>0</v>
      </c>
      <c r="J112" s="193">
        <v>0</v>
      </c>
    </row>
    <row r="113" spans="1:10" ht="27.75" customHeight="1" x14ac:dyDescent="0.2">
      <c r="A113" s="158" t="s">
        <v>490</v>
      </c>
      <c r="B113" s="27"/>
      <c r="C113" s="163">
        <v>0</v>
      </c>
      <c r="D113" s="130">
        <v>-3.8490000000000002</v>
      </c>
      <c r="E113" s="131">
        <v>-0.48299999999999998</v>
      </c>
      <c r="F113" s="132">
        <v>-2.8000000000000001E-2</v>
      </c>
      <c r="G113" s="160">
        <v>0</v>
      </c>
      <c r="H113" s="193">
        <v>0</v>
      </c>
      <c r="I113" s="193">
        <v>0</v>
      </c>
      <c r="J113" s="193">
        <v>0</v>
      </c>
    </row>
    <row r="114" spans="1:10" ht="27.75" customHeight="1" x14ac:dyDescent="0.2">
      <c r="A114" s="158" t="s">
        <v>491</v>
      </c>
      <c r="B114" s="27"/>
      <c r="C114" s="163">
        <v>0</v>
      </c>
      <c r="D114" s="130">
        <v>-4.1079999999999997</v>
      </c>
      <c r="E114" s="131">
        <v>-0.53200000000000003</v>
      </c>
      <c r="F114" s="132">
        <v>-3.2000000000000001E-2</v>
      </c>
      <c r="G114" s="160">
        <v>0</v>
      </c>
      <c r="H114" s="193">
        <v>0</v>
      </c>
      <c r="I114" s="193">
        <v>0</v>
      </c>
      <c r="J114" s="42">
        <v>0.14899999999999999</v>
      </c>
    </row>
    <row r="115" spans="1:10" ht="27.75" customHeight="1" x14ac:dyDescent="0.2">
      <c r="A115" s="158" t="s">
        <v>492</v>
      </c>
      <c r="B115" s="27"/>
      <c r="C115" s="163">
        <v>0</v>
      </c>
      <c r="D115" s="130">
        <v>-3.8490000000000002</v>
      </c>
      <c r="E115" s="131">
        <v>-0.48299999999999998</v>
      </c>
      <c r="F115" s="132">
        <v>-2.8000000000000001E-2</v>
      </c>
      <c r="G115" s="160">
        <v>0</v>
      </c>
      <c r="H115" s="193">
        <v>0</v>
      </c>
      <c r="I115" s="193">
        <v>0</v>
      </c>
      <c r="J115" s="42">
        <v>0.124</v>
      </c>
    </row>
    <row r="116" spans="1:10" ht="27.75" customHeight="1" x14ac:dyDescent="0.2">
      <c r="A116" s="158" t="s">
        <v>493</v>
      </c>
      <c r="B116" s="27"/>
      <c r="C116" s="163">
        <v>0</v>
      </c>
      <c r="D116" s="130">
        <v>-3.4350000000000001</v>
      </c>
      <c r="E116" s="131">
        <v>-0.374</v>
      </c>
      <c r="F116" s="132">
        <v>-1.7999999999999999E-2</v>
      </c>
      <c r="G116" s="160">
        <v>53.38</v>
      </c>
      <c r="H116" s="193">
        <v>0</v>
      </c>
      <c r="I116" s="193">
        <v>0</v>
      </c>
      <c r="J116" s="42">
        <v>0.15</v>
      </c>
    </row>
    <row r="117" spans="1:10" ht="27.75" customHeight="1" x14ac:dyDescent="0.2">
      <c r="A117" s="158" t="s">
        <v>682</v>
      </c>
      <c r="B117" s="27"/>
      <c r="C117" s="163" t="s">
        <v>639</v>
      </c>
      <c r="D117" s="130">
        <v>4.0679999999999996</v>
      </c>
      <c r="E117" s="131">
        <v>0.52700000000000002</v>
      </c>
      <c r="F117" s="132">
        <v>3.2000000000000001E-2</v>
      </c>
      <c r="G117" s="160">
        <v>2.92</v>
      </c>
      <c r="H117" s="193">
        <v>0</v>
      </c>
      <c r="I117" s="193">
        <v>0</v>
      </c>
      <c r="J117" s="193">
        <v>0</v>
      </c>
    </row>
    <row r="118" spans="1:10" ht="27.75" customHeight="1" x14ac:dyDescent="0.2">
      <c r="A118" s="158" t="s">
        <v>703</v>
      </c>
      <c r="B118" s="27"/>
      <c r="C118" s="163" t="s">
        <v>465</v>
      </c>
      <c r="D118" s="130">
        <v>4.0679999999999996</v>
      </c>
      <c r="E118" s="131">
        <v>0.52700000000000002</v>
      </c>
      <c r="F118" s="132">
        <v>3.2000000000000001E-2</v>
      </c>
      <c r="G118" s="193">
        <v>0</v>
      </c>
      <c r="H118" s="193">
        <v>0</v>
      </c>
      <c r="I118" s="193">
        <v>0</v>
      </c>
      <c r="J118" s="193">
        <v>0</v>
      </c>
    </row>
    <row r="119" spans="1:10" ht="27.75" customHeight="1" x14ac:dyDescent="0.2">
      <c r="A119" s="158" t="s">
        <v>683</v>
      </c>
      <c r="B119" s="27"/>
      <c r="C119" s="163" t="s">
        <v>638</v>
      </c>
      <c r="D119" s="130">
        <v>4.12</v>
      </c>
      <c r="E119" s="131">
        <v>0.53300000000000003</v>
      </c>
      <c r="F119" s="132">
        <v>3.2000000000000001E-2</v>
      </c>
      <c r="G119" s="160">
        <v>3.95</v>
      </c>
      <c r="H119" s="193">
        <v>0</v>
      </c>
      <c r="I119" s="193">
        <v>0</v>
      </c>
      <c r="J119" s="193">
        <v>0</v>
      </c>
    </row>
    <row r="120" spans="1:10" ht="27.75" customHeight="1" x14ac:dyDescent="0.2">
      <c r="A120" s="158" t="s">
        <v>684</v>
      </c>
      <c r="B120" s="27"/>
      <c r="C120" s="163" t="s">
        <v>638</v>
      </c>
      <c r="D120" s="130">
        <v>4.12</v>
      </c>
      <c r="E120" s="131">
        <v>0.53300000000000003</v>
      </c>
      <c r="F120" s="132">
        <v>3.2000000000000001E-2</v>
      </c>
      <c r="G120" s="160">
        <v>4.3099999999999996</v>
      </c>
      <c r="H120" s="193">
        <v>0</v>
      </c>
      <c r="I120" s="193">
        <v>0</v>
      </c>
      <c r="J120" s="193">
        <v>0</v>
      </c>
    </row>
    <row r="121" spans="1:10" ht="27.75" customHeight="1" x14ac:dyDescent="0.2">
      <c r="A121" s="158" t="s">
        <v>685</v>
      </c>
      <c r="B121" s="27"/>
      <c r="C121" s="163" t="s">
        <v>638</v>
      </c>
      <c r="D121" s="130">
        <v>4.12</v>
      </c>
      <c r="E121" s="131">
        <v>0.53300000000000003</v>
      </c>
      <c r="F121" s="132">
        <v>3.2000000000000001E-2</v>
      </c>
      <c r="G121" s="160">
        <v>5.33</v>
      </c>
      <c r="H121" s="193">
        <v>0</v>
      </c>
      <c r="I121" s="193">
        <v>0</v>
      </c>
      <c r="J121" s="193">
        <v>0</v>
      </c>
    </row>
    <row r="122" spans="1:10" ht="27.75" customHeight="1" x14ac:dyDescent="0.2">
      <c r="A122" s="158" t="s">
        <v>686</v>
      </c>
      <c r="B122" s="27"/>
      <c r="C122" s="163" t="s">
        <v>638</v>
      </c>
      <c r="D122" s="130">
        <v>4.12</v>
      </c>
      <c r="E122" s="131">
        <v>0.53300000000000003</v>
      </c>
      <c r="F122" s="132">
        <v>3.2000000000000001E-2</v>
      </c>
      <c r="G122" s="160">
        <v>7</v>
      </c>
      <c r="H122" s="193">
        <v>0</v>
      </c>
      <c r="I122" s="193">
        <v>0</v>
      </c>
      <c r="J122" s="193">
        <v>0</v>
      </c>
    </row>
    <row r="123" spans="1:10" ht="27.75" customHeight="1" x14ac:dyDescent="0.2">
      <c r="A123" s="158" t="s">
        <v>687</v>
      </c>
      <c r="B123" s="27"/>
      <c r="C123" s="163" t="s">
        <v>638</v>
      </c>
      <c r="D123" s="130">
        <v>4.12</v>
      </c>
      <c r="E123" s="131">
        <v>0.53300000000000003</v>
      </c>
      <c r="F123" s="132">
        <v>3.2000000000000001E-2</v>
      </c>
      <c r="G123" s="160">
        <v>11.99</v>
      </c>
      <c r="H123" s="193">
        <v>0</v>
      </c>
      <c r="I123" s="193">
        <v>0</v>
      </c>
      <c r="J123" s="193">
        <v>0</v>
      </c>
    </row>
    <row r="124" spans="1:10" ht="27.75" customHeight="1" x14ac:dyDescent="0.2">
      <c r="A124" s="158" t="s">
        <v>494</v>
      </c>
      <c r="B124" s="27"/>
      <c r="C124" s="163" t="s">
        <v>466</v>
      </c>
      <c r="D124" s="130">
        <v>4.12</v>
      </c>
      <c r="E124" s="131">
        <v>0.53300000000000003</v>
      </c>
      <c r="F124" s="132">
        <v>3.2000000000000001E-2</v>
      </c>
      <c r="G124" s="193">
        <v>0</v>
      </c>
      <c r="H124" s="193">
        <v>0</v>
      </c>
      <c r="I124" s="193">
        <v>0</v>
      </c>
      <c r="J124" s="193">
        <v>0</v>
      </c>
    </row>
    <row r="125" spans="1:10" ht="27.75" customHeight="1" x14ac:dyDescent="0.2">
      <c r="A125" s="158" t="s">
        <v>587</v>
      </c>
      <c r="B125" s="27"/>
      <c r="C125" s="163">
        <v>0</v>
      </c>
      <c r="D125" s="130">
        <v>2.6629999999999998</v>
      </c>
      <c r="E125" s="131">
        <v>0.32800000000000001</v>
      </c>
      <c r="F125" s="132">
        <v>1.9E-2</v>
      </c>
      <c r="G125" s="160">
        <v>4.67</v>
      </c>
      <c r="H125" s="160">
        <v>2.63</v>
      </c>
      <c r="I125" s="162">
        <v>2.63</v>
      </c>
      <c r="J125" s="42">
        <v>8.3000000000000004E-2</v>
      </c>
    </row>
    <row r="126" spans="1:10" ht="27.75" customHeight="1" x14ac:dyDescent="0.2">
      <c r="A126" s="158" t="s">
        <v>588</v>
      </c>
      <c r="B126" s="27"/>
      <c r="C126" s="163">
        <v>0</v>
      </c>
      <c r="D126" s="130">
        <v>2.6629999999999998</v>
      </c>
      <c r="E126" s="131">
        <v>0.32800000000000001</v>
      </c>
      <c r="F126" s="132">
        <v>1.9E-2</v>
      </c>
      <c r="G126" s="160">
        <v>19.079999999999998</v>
      </c>
      <c r="H126" s="160">
        <v>2.63</v>
      </c>
      <c r="I126" s="162">
        <v>2.63</v>
      </c>
      <c r="J126" s="42">
        <v>8.3000000000000004E-2</v>
      </c>
    </row>
    <row r="127" spans="1:10" ht="27.75" customHeight="1" x14ac:dyDescent="0.2">
      <c r="A127" s="158" t="s">
        <v>589</v>
      </c>
      <c r="B127" s="27"/>
      <c r="C127" s="163">
        <v>0</v>
      </c>
      <c r="D127" s="130">
        <v>2.6629999999999998</v>
      </c>
      <c r="E127" s="131">
        <v>0.32800000000000001</v>
      </c>
      <c r="F127" s="132">
        <v>1.9E-2</v>
      </c>
      <c r="G127" s="160">
        <v>29.14</v>
      </c>
      <c r="H127" s="160">
        <v>2.63</v>
      </c>
      <c r="I127" s="162">
        <v>2.63</v>
      </c>
      <c r="J127" s="42">
        <v>8.3000000000000004E-2</v>
      </c>
    </row>
    <row r="128" spans="1:10" ht="27.75" customHeight="1" x14ac:dyDescent="0.2">
      <c r="A128" s="158" t="s">
        <v>590</v>
      </c>
      <c r="B128" s="27"/>
      <c r="C128" s="163">
        <v>0</v>
      </c>
      <c r="D128" s="130">
        <v>2.6629999999999998</v>
      </c>
      <c r="E128" s="131">
        <v>0.32800000000000001</v>
      </c>
      <c r="F128" s="132">
        <v>1.9E-2</v>
      </c>
      <c r="G128" s="160">
        <v>44.18</v>
      </c>
      <c r="H128" s="160">
        <v>2.63</v>
      </c>
      <c r="I128" s="162">
        <v>2.63</v>
      </c>
      <c r="J128" s="42">
        <v>8.3000000000000004E-2</v>
      </c>
    </row>
    <row r="129" spans="1:10" ht="27.75" customHeight="1" x14ac:dyDescent="0.2">
      <c r="A129" s="158" t="s">
        <v>591</v>
      </c>
      <c r="B129" s="27"/>
      <c r="C129" s="163">
        <v>0</v>
      </c>
      <c r="D129" s="130">
        <v>2.6629999999999998</v>
      </c>
      <c r="E129" s="131">
        <v>0.32800000000000001</v>
      </c>
      <c r="F129" s="132">
        <v>1.9E-2</v>
      </c>
      <c r="G129" s="160">
        <v>82.09</v>
      </c>
      <c r="H129" s="160">
        <v>2.63</v>
      </c>
      <c r="I129" s="162">
        <v>2.63</v>
      </c>
      <c r="J129" s="42">
        <v>8.3000000000000004E-2</v>
      </c>
    </row>
    <row r="130" spans="1:10" ht="27.75" customHeight="1" x14ac:dyDescent="0.2">
      <c r="A130" s="158" t="s">
        <v>592</v>
      </c>
      <c r="B130" s="27"/>
      <c r="C130" s="163">
        <v>0</v>
      </c>
      <c r="D130" s="130">
        <v>2.5609999999999999</v>
      </c>
      <c r="E130" s="131">
        <v>0.27900000000000003</v>
      </c>
      <c r="F130" s="132">
        <v>1.2999999999999999E-2</v>
      </c>
      <c r="G130" s="160">
        <v>5.3</v>
      </c>
      <c r="H130" s="160">
        <v>3.68</v>
      </c>
      <c r="I130" s="162">
        <v>3.68</v>
      </c>
      <c r="J130" s="42">
        <v>7.6999999999999999E-2</v>
      </c>
    </row>
    <row r="131" spans="1:10" ht="27.75" customHeight="1" x14ac:dyDescent="0.2">
      <c r="A131" s="158" t="s">
        <v>593</v>
      </c>
      <c r="B131" s="27"/>
      <c r="C131" s="163">
        <v>0</v>
      </c>
      <c r="D131" s="130">
        <v>2.5609999999999999</v>
      </c>
      <c r="E131" s="131">
        <v>0.27900000000000003</v>
      </c>
      <c r="F131" s="132">
        <v>1.2999999999999999E-2</v>
      </c>
      <c r="G131" s="160">
        <v>26.23</v>
      </c>
      <c r="H131" s="160">
        <v>3.68</v>
      </c>
      <c r="I131" s="162">
        <v>3.68</v>
      </c>
      <c r="J131" s="42">
        <v>7.6999999999999999E-2</v>
      </c>
    </row>
    <row r="132" spans="1:10" ht="27.75" customHeight="1" x14ac:dyDescent="0.2">
      <c r="A132" s="158" t="s">
        <v>594</v>
      </c>
      <c r="B132" s="27"/>
      <c r="C132" s="163">
        <v>0</v>
      </c>
      <c r="D132" s="130">
        <v>2.5609999999999999</v>
      </c>
      <c r="E132" s="131">
        <v>0.27900000000000003</v>
      </c>
      <c r="F132" s="132">
        <v>1.2999999999999999E-2</v>
      </c>
      <c r="G132" s="160">
        <v>40.840000000000003</v>
      </c>
      <c r="H132" s="160">
        <v>3.68</v>
      </c>
      <c r="I132" s="162">
        <v>3.68</v>
      </c>
      <c r="J132" s="42">
        <v>7.6999999999999999E-2</v>
      </c>
    </row>
    <row r="133" spans="1:10" ht="27.75" customHeight="1" x14ac:dyDescent="0.2">
      <c r="A133" s="158" t="s">
        <v>595</v>
      </c>
      <c r="B133" s="27"/>
      <c r="C133" s="163">
        <v>0</v>
      </c>
      <c r="D133" s="130">
        <v>2.5609999999999999</v>
      </c>
      <c r="E133" s="131">
        <v>0.27900000000000003</v>
      </c>
      <c r="F133" s="132">
        <v>1.2999999999999999E-2</v>
      </c>
      <c r="G133" s="160">
        <v>62.69</v>
      </c>
      <c r="H133" s="160">
        <v>3.68</v>
      </c>
      <c r="I133" s="162">
        <v>3.68</v>
      </c>
      <c r="J133" s="42">
        <v>7.6999999999999999E-2</v>
      </c>
    </row>
    <row r="134" spans="1:10" ht="27.75" customHeight="1" x14ac:dyDescent="0.2">
      <c r="A134" s="158" t="s">
        <v>596</v>
      </c>
      <c r="B134" s="27"/>
      <c r="C134" s="163">
        <v>0</v>
      </c>
      <c r="D134" s="130">
        <v>2.5609999999999999</v>
      </c>
      <c r="E134" s="131">
        <v>0.27900000000000003</v>
      </c>
      <c r="F134" s="132">
        <v>1.2999999999999999E-2</v>
      </c>
      <c r="G134" s="160">
        <v>117.77</v>
      </c>
      <c r="H134" s="160">
        <v>3.68</v>
      </c>
      <c r="I134" s="162">
        <v>3.68</v>
      </c>
      <c r="J134" s="42">
        <v>7.6999999999999999E-2</v>
      </c>
    </row>
    <row r="135" spans="1:10" ht="27.75" customHeight="1" x14ac:dyDescent="0.2">
      <c r="A135" s="158" t="s">
        <v>597</v>
      </c>
      <c r="B135" s="27"/>
      <c r="C135" s="163">
        <v>0</v>
      </c>
      <c r="D135" s="130">
        <v>1.5880000000000001</v>
      </c>
      <c r="E135" s="131">
        <v>0.14399999999999999</v>
      </c>
      <c r="F135" s="132">
        <v>5.0000000000000001E-3</v>
      </c>
      <c r="G135" s="160">
        <v>55.01</v>
      </c>
      <c r="H135" s="160">
        <v>4.8</v>
      </c>
      <c r="I135" s="162">
        <v>4.8</v>
      </c>
      <c r="J135" s="42">
        <v>4.2999999999999997E-2</v>
      </c>
    </row>
    <row r="136" spans="1:10" ht="27.75" customHeight="1" x14ac:dyDescent="0.2">
      <c r="A136" s="158" t="s">
        <v>598</v>
      </c>
      <c r="B136" s="27"/>
      <c r="C136" s="163">
        <v>0</v>
      </c>
      <c r="D136" s="130">
        <v>1.5880000000000001</v>
      </c>
      <c r="E136" s="131">
        <v>0.14399999999999999</v>
      </c>
      <c r="F136" s="132">
        <v>5.0000000000000001E-3</v>
      </c>
      <c r="G136" s="160">
        <v>201.85</v>
      </c>
      <c r="H136" s="160">
        <v>4.8</v>
      </c>
      <c r="I136" s="162">
        <v>4.8</v>
      </c>
      <c r="J136" s="42">
        <v>4.2999999999999997E-2</v>
      </c>
    </row>
    <row r="137" spans="1:10" ht="27.75" customHeight="1" x14ac:dyDescent="0.2">
      <c r="A137" s="158" t="s">
        <v>599</v>
      </c>
      <c r="B137" s="27"/>
      <c r="C137" s="163">
        <v>0</v>
      </c>
      <c r="D137" s="130">
        <v>1.5880000000000001</v>
      </c>
      <c r="E137" s="131">
        <v>0.14399999999999999</v>
      </c>
      <c r="F137" s="132">
        <v>5.0000000000000001E-3</v>
      </c>
      <c r="G137" s="160">
        <v>484.88</v>
      </c>
      <c r="H137" s="160">
        <v>4.8</v>
      </c>
      <c r="I137" s="162">
        <v>4.8</v>
      </c>
      <c r="J137" s="42">
        <v>4.2999999999999997E-2</v>
      </c>
    </row>
    <row r="138" spans="1:10" ht="27.75" customHeight="1" x14ac:dyDescent="0.2">
      <c r="A138" s="158" t="s">
        <v>600</v>
      </c>
      <c r="B138" s="27"/>
      <c r="C138" s="163">
        <v>0</v>
      </c>
      <c r="D138" s="130">
        <v>1.5880000000000001</v>
      </c>
      <c r="E138" s="131">
        <v>0.14399999999999999</v>
      </c>
      <c r="F138" s="132">
        <v>5.0000000000000001E-3</v>
      </c>
      <c r="G138" s="160">
        <v>863.61</v>
      </c>
      <c r="H138" s="160">
        <v>4.8</v>
      </c>
      <c r="I138" s="162">
        <v>4.8</v>
      </c>
      <c r="J138" s="42">
        <v>4.2999999999999997E-2</v>
      </c>
    </row>
    <row r="139" spans="1:10" ht="27.75" customHeight="1" x14ac:dyDescent="0.2">
      <c r="A139" s="158" t="s">
        <v>601</v>
      </c>
      <c r="B139" s="27"/>
      <c r="C139" s="163">
        <v>0</v>
      </c>
      <c r="D139" s="130">
        <v>1.5880000000000001</v>
      </c>
      <c r="E139" s="131">
        <v>0.14399999999999999</v>
      </c>
      <c r="F139" s="132">
        <v>5.0000000000000001E-3</v>
      </c>
      <c r="G139" s="160">
        <v>2091.12</v>
      </c>
      <c r="H139" s="160">
        <v>4.8</v>
      </c>
      <c r="I139" s="162">
        <v>4.8</v>
      </c>
      <c r="J139" s="42">
        <v>4.2999999999999997E-2</v>
      </c>
    </row>
    <row r="140" spans="1:10" ht="27.75" customHeight="1" x14ac:dyDescent="0.2">
      <c r="A140" s="158" t="s">
        <v>495</v>
      </c>
      <c r="B140" s="27"/>
      <c r="C140" s="163" t="s">
        <v>467</v>
      </c>
      <c r="D140" s="133">
        <v>11.257999999999999</v>
      </c>
      <c r="E140" s="134">
        <v>1.0329999999999999</v>
      </c>
      <c r="F140" s="132">
        <v>0.42099999999999999</v>
      </c>
      <c r="G140" s="193">
        <v>0</v>
      </c>
      <c r="H140" s="193">
        <v>0</v>
      </c>
      <c r="I140" s="193">
        <v>0</v>
      </c>
      <c r="J140" s="193">
        <v>0</v>
      </c>
    </row>
    <row r="141" spans="1:10" ht="27.75" customHeight="1" x14ac:dyDescent="0.2">
      <c r="A141" s="158" t="s">
        <v>496</v>
      </c>
      <c r="B141" s="27"/>
      <c r="C141" s="163">
        <v>0</v>
      </c>
      <c r="D141" s="130">
        <v>-3.8359999999999999</v>
      </c>
      <c r="E141" s="131">
        <v>-0.496</v>
      </c>
      <c r="F141" s="132">
        <v>-0.03</v>
      </c>
      <c r="G141" s="160">
        <v>0</v>
      </c>
      <c r="H141" s="193">
        <v>0</v>
      </c>
      <c r="I141" s="193">
        <v>0</v>
      </c>
      <c r="J141" s="193">
        <v>0</v>
      </c>
    </row>
    <row r="142" spans="1:10" ht="27.75" customHeight="1" x14ac:dyDescent="0.2">
      <c r="A142" s="158" t="s">
        <v>497</v>
      </c>
      <c r="B142" s="27"/>
      <c r="C142" s="163">
        <v>0</v>
      </c>
      <c r="D142" s="130">
        <v>-3.5939999999999999</v>
      </c>
      <c r="E142" s="131">
        <v>-0.45100000000000001</v>
      </c>
      <c r="F142" s="132">
        <v>-2.5999999999999999E-2</v>
      </c>
      <c r="G142" s="160">
        <v>0</v>
      </c>
      <c r="H142" s="193">
        <v>0</v>
      </c>
      <c r="I142" s="193">
        <v>0</v>
      </c>
      <c r="J142" s="193">
        <v>0</v>
      </c>
    </row>
    <row r="143" spans="1:10" ht="27.75" customHeight="1" x14ac:dyDescent="0.2">
      <c r="A143" s="158" t="s">
        <v>498</v>
      </c>
      <c r="B143" s="27"/>
      <c r="C143" s="163">
        <v>0</v>
      </c>
      <c r="D143" s="130">
        <v>-3.8359999999999999</v>
      </c>
      <c r="E143" s="131">
        <v>-0.496</v>
      </c>
      <c r="F143" s="132">
        <v>-0.03</v>
      </c>
      <c r="G143" s="160">
        <v>0</v>
      </c>
      <c r="H143" s="193">
        <v>0</v>
      </c>
      <c r="I143" s="193">
        <v>0</v>
      </c>
      <c r="J143" s="42">
        <v>0.13900000000000001</v>
      </c>
    </row>
    <row r="144" spans="1:10" ht="27.75" customHeight="1" x14ac:dyDescent="0.2">
      <c r="A144" s="158" t="s">
        <v>499</v>
      </c>
      <c r="B144" s="27"/>
      <c r="C144" s="163">
        <v>0</v>
      </c>
      <c r="D144" s="130">
        <v>-3.5939999999999999</v>
      </c>
      <c r="E144" s="131">
        <v>-0.45100000000000001</v>
      </c>
      <c r="F144" s="132">
        <v>-2.5999999999999999E-2</v>
      </c>
      <c r="G144" s="160">
        <v>0</v>
      </c>
      <c r="H144" s="193">
        <v>0</v>
      </c>
      <c r="I144" s="193">
        <v>0</v>
      </c>
      <c r="J144" s="42">
        <v>0.11600000000000001</v>
      </c>
    </row>
    <row r="145" spans="1:10" ht="27.75" customHeight="1" x14ac:dyDescent="0.2">
      <c r="A145" s="158" t="s">
        <v>500</v>
      </c>
      <c r="B145" s="27"/>
      <c r="C145" s="163">
        <v>0</v>
      </c>
      <c r="D145" s="130">
        <v>-3.2080000000000002</v>
      </c>
      <c r="E145" s="131">
        <v>-0.34899999999999998</v>
      </c>
      <c r="F145" s="132">
        <v>-1.7000000000000001E-2</v>
      </c>
      <c r="G145" s="160">
        <v>49.86</v>
      </c>
      <c r="H145" s="193">
        <v>0</v>
      </c>
      <c r="I145" s="193">
        <v>0</v>
      </c>
      <c r="J145" s="42">
        <v>0.14000000000000001</v>
      </c>
    </row>
    <row r="146" spans="1:10" ht="27.75" customHeight="1" x14ac:dyDescent="0.2">
      <c r="A146" s="158" t="s">
        <v>688</v>
      </c>
      <c r="B146" s="27"/>
      <c r="C146" s="163" t="s">
        <v>639</v>
      </c>
      <c r="D146" s="130">
        <v>3.0270000000000001</v>
      </c>
      <c r="E146" s="131">
        <v>0.39200000000000002</v>
      </c>
      <c r="F146" s="132">
        <v>2.3E-2</v>
      </c>
      <c r="G146" s="160">
        <v>2.17</v>
      </c>
      <c r="H146" s="193">
        <v>0</v>
      </c>
      <c r="I146" s="193">
        <v>0</v>
      </c>
      <c r="J146" s="193">
        <v>0</v>
      </c>
    </row>
    <row r="147" spans="1:10" ht="27.75" customHeight="1" x14ac:dyDescent="0.2">
      <c r="A147" s="158" t="s">
        <v>704</v>
      </c>
      <c r="B147" s="27"/>
      <c r="C147" s="163" t="s">
        <v>465</v>
      </c>
      <c r="D147" s="130">
        <v>3.0270000000000001</v>
      </c>
      <c r="E147" s="131">
        <v>0.39200000000000002</v>
      </c>
      <c r="F147" s="132">
        <v>2.3E-2</v>
      </c>
      <c r="G147" s="193">
        <v>0</v>
      </c>
      <c r="H147" s="193">
        <v>0</v>
      </c>
      <c r="I147" s="193">
        <v>0</v>
      </c>
      <c r="J147" s="193">
        <v>0</v>
      </c>
    </row>
    <row r="148" spans="1:10" ht="27.75" customHeight="1" x14ac:dyDescent="0.2">
      <c r="A148" s="158" t="s">
        <v>689</v>
      </c>
      <c r="B148" s="27"/>
      <c r="C148" s="163" t="s">
        <v>638</v>
      </c>
      <c r="D148" s="130">
        <v>3.0649999999999999</v>
      </c>
      <c r="E148" s="131">
        <v>0.39700000000000002</v>
      </c>
      <c r="F148" s="132">
        <v>2.4E-2</v>
      </c>
      <c r="G148" s="160">
        <v>2.94</v>
      </c>
      <c r="H148" s="193">
        <v>0</v>
      </c>
      <c r="I148" s="193">
        <v>0</v>
      </c>
      <c r="J148" s="193">
        <v>0</v>
      </c>
    </row>
    <row r="149" spans="1:10" ht="27.75" customHeight="1" x14ac:dyDescent="0.2">
      <c r="A149" s="158" t="s">
        <v>690</v>
      </c>
      <c r="B149" s="27"/>
      <c r="C149" s="163" t="s">
        <v>638</v>
      </c>
      <c r="D149" s="130">
        <v>3.0649999999999999</v>
      </c>
      <c r="E149" s="131">
        <v>0.39700000000000002</v>
      </c>
      <c r="F149" s="132">
        <v>2.4E-2</v>
      </c>
      <c r="G149" s="160">
        <v>3.21</v>
      </c>
      <c r="H149" s="193">
        <v>0</v>
      </c>
      <c r="I149" s="193">
        <v>0</v>
      </c>
      <c r="J149" s="193">
        <v>0</v>
      </c>
    </row>
    <row r="150" spans="1:10" ht="27.75" customHeight="1" x14ac:dyDescent="0.2">
      <c r="A150" s="158" t="s">
        <v>691</v>
      </c>
      <c r="B150" s="27"/>
      <c r="C150" s="163" t="s">
        <v>638</v>
      </c>
      <c r="D150" s="130">
        <v>3.0649999999999999</v>
      </c>
      <c r="E150" s="131">
        <v>0.39700000000000002</v>
      </c>
      <c r="F150" s="132">
        <v>2.4E-2</v>
      </c>
      <c r="G150" s="160">
        <v>3.97</v>
      </c>
      <c r="H150" s="193">
        <v>0</v>
      </c>
      <c r="I150" s="193">
        <v>0</v>
      </c>
      <c r="J150" s="193">
        <v>0</v>
      </c>
    </row>
    <row r="151" spans="1:10" ht="27.75" customHeight="1" x14ac:dyDescent="0.2">
      <c r="A151" s="158" t="s">
        <v>692</v>
      </c>
      <c r="B151" s="27"/>
      <c r="C151" s="163" t="s">
        <v>638</v>
      </c>
      <c r="D151" s="130">
        <v>3.0649999999999999</v>
      </c>
      <c r="E151" s="131">
        <v>0.39700000000000002</v>
      </c>
      <c r="F151" s="132">
        <v>2.4E-2</v>
      </c>
      <c r="G151" s="160">
        <v>5.21</v>
      </c>
      <c r="H151" s="193">
        <v>0</v>
      </c>
      <c r="I151" s="193">
        <v>0</v>
      </c>
      <c r="J151" s="193">
        <v>0</v>
      </c>
    </row>
    <row r="152" spans="1:10" ht="27.75" customHeight="1" x14ac:dyDescent="0.2">
      <c r="A152" s="158" t="s">
        <v>693</v>
      </c>
      <c r="B152" s="27"/>
      <c r="C152" s="163" t="s">
        <v>638</v>
      </c>
      <c r="D152" s="130">
        <v>3.0649999999999999</v>
      </c>
      <c r="E152" s="131">
        <v>0.39700000000000002</v>
      </c>
      <c r="F152" s="132">
        <v>2.4E-2</v>
      </c>
      <c r="G152" s="160">
        <v>8.92</v>
      </c>
      <c r="H152" s="193">
        <v>0</v>
      </c>
      <c r="I152" s="193">
        <v>0</v>
      </c>
      <c r="J152" s="193">
        <v>0</v>
      </c>
    </row>
    <row r="153" spans="1:10" ht="27.75" customHeight="1" x14ac:dyDescent="0.2">
      <c r="A153" s="158" t="s">
        <v>501</v>
      </c>
      <c r="B153" s="27"/>
      <c r="C153" s="163" t="s">
        <v>466</v>
      </c>
      <c r="D153" s="130">
        <v>3.0649999999999999</v>
      </c>
      <c r="E153" s="131">
        <v>0.39700000000000002</v>
      </c>
      <c r="F153" s="132">
        <v>2.4E-2</v>
      </c>
      <c r="G153" s="193">
        <v>0</v>
      </c>
      <c r="H153" s="193">
        <v>0</v>
      </c>
      <c r="I153" s="193">
        <v>0</v>
      </c>
      <c r="J153" s="193">
        <v>0</v>
      </c>
    </row>
    <row r="154" spans="1:10" ht="27.75" customHeight="1" x14ac:dyDescent="0.2">
      <c r="A154" s="158" t="s">
        <v>572</v>
      </c>
      <c r="B154" s="27"/>
      <c r="C154" s="163">
        <v>0</v>
      </c>
      <c r="D154" s="130">
        <v>1.982</v>
      </c>
      <c r="E154" s="131">
        <v>0.24399999999999999</v>
      </c>
      <c r="F154" s="132">
        <v>1.4E-2</v>
      </c>
      <c r="G154" s="160">
        <v>3.47</v>
      </c>
      <c r="H154" s="160">
        <v>1.96</v>
      </c>
      <c r="I154" s="162">
        <v>1.96</v>
      </c>
      <c r="J154" s="42">
        <v>6.2E-2</v>
      </c>
    </row>
    <row r="155" spans="1:10" ht="27.75" customHeight="1" x14ac:dyDescent="0.2">
      <c r="A155" s="158" t="s">
        <v>573</v>
      </c>
      <c r="B155" s="27"/>
      <c r="C155" s="163">
        <v>0</v>
      </c>
      <c r="D155" s="130">
        <v>1.982</v>
      </c>
      <c r="E155" s="131">
        <v>0.24399999999999999</v>
      </c>
      <c r="F155" s="132">
        <v>1.4E-2</v>
      </c>
      <c r="G155" s="160">
        <v>14.2</v>
      </c>
      <c r="H155" s="160">
        <v>1.96</v>
      </c>
      <c r="I155" s="162">
        <v>1.96</v>
      </c>
      <c r="J155" s="42">
        <v>6.2E-2</v>
      </c>
    </row>
    <row r="156" spans="1:10" ht="27.75" customHeight="1" x14ac:dyDescent="0.2">
      <c r="A156" s="158" t="s">
        <v>574</v>
      </c>
      <c r="B156" s="27"/>
      <c r="C156" s="163">
        <v>0</v>
      </c>
      <c r="D156" s="130">
        <v>1.982</v>
      </c>
      <c r="E156" s="131">
        <v>0.24399999999999999</v>
      </c>
      <c r="F156" s="132">
        <v>1.4E-2</v>
      </c>
      <c r="G156" s="160">
        <v>21.68</v>
      </c>
      <c r="H156" s="160">
        <v>1.96</v>
      </c>
      <c r="I156" s="162">
        <v>1.96</v>
      </c>
      <c r="J156" s="42">
        <v>6.2E-2</v>
      </c>
    </row>
    <row r="157" spans="1:10" ht="27.75" customHeight="1" x14ac:dyDescent="0.2">
      <c r="A157" s="158" t="s">
        <v>575</v>
      </c>
      <c r="B157" s="27"/>
      <c r="C157" s="163">
        <v>0</v>
      </c>
      <c r="D157" s="130">
        <v>1.982</v>
      </c>
      <c r="E157" s="131">
        <v>0.24399999999999999</v>
      </c>
      <c r="F157" s="132">
        <v>1.4E-2</v>
      </c>
      <c r="G157" s="160">
        <v>32.869999999999997</v>
      </c>
      <c r="H157" s="160">
        <v>1.96</v>
      </c>
      <c r="I157" s="162">
        <v>1.96</v>
      </c>
      <c r="J157" s="42">
        <v>6.2E-2</v>
      </c>
    </row>
    <row r="158" spans="1:10" ht="27.75" customHeight="1" x14ac:dyDescent="0.2">
      <c r="A158" s="158" t="s">
        <v>576</v>
      </c>
      <c r="B158" s="27"/>
      <c r="C158" s="163">
        <v>0</v>
      </c>
      <c r="D158" s="130">
        <v>1.982</v>
      </c>
      <c r="E158" s="131">
        <v>0.24399999999999999</v>
      </c>
      <c r="F158" s="132">
        <v>1.4E-2</v>
      </c>
      <c r="G158" s="160">
        <v>61.09</v>
      </c>
      <c r="H158" s="160">
        <v>1.96</v>
      </c>
      <c r="I158" s="162">
        <v>1.96</v>
      </c>
      <c r="J158" s="42">
        <v>6.2E-2</v>
      </c>
    </row>
    <row r="159" spans="1:10" ht="27.75" customHeight="1" x14ac:dyDescent="0.2">
      <c r="A159" s="158" t="s">
        <v>577</v>
      </c>
      <c r="B159" s="27"/>
      <c r="C159" s="163">
        <v>0</v>
      </c>
      <c r="D159" s="130">
        <v>1.905</v>
      </c>
      <c r="E159" s="131">
        <v>0.20699999999999999</v>
      </c>
      <c r="F159" s="132">
        <v>0.01</v>
      </c>
      <c r="G159" s="160">
        <v>3.94</v>
      </c>
      <c r="H159" s="160">
        <v>2.74</v>
      </c>
      <c r="I159" s="162">
        <v>2.74</v>
      </c>
      <c r="J159" s="42">
        <v>5.8000000000000003E-2</v>
      </c>
    </row>
    <row r="160" spans="1:10" ht="27.75" customHeight="1" x14ac:dyDescent="0.2">
      <c r="A160" s="158" t="s">
        <v>578</v>
      </c>
      <c r="B160" s="27"/>
      <c r="C160" s="163">
        <v>0</v>
      </c>
      <c r="D160" s="130">
        <v>1.905</v>
      </c>
      <c r="E160" s="131">
        <v>0.20699999999999999</v>
      </c>
      <c r="F160" s="132">
        <v>0.01</v>
      </c>
      <c r="G160" s="160">
        <v>19.52</v>
      </c>
      <c r="H160" s="160">
        <v>2.74</v>
      </c>
      <c r="I160" s="162">
        <v>2.74</v>
      </c>
      <c r="J160" s="42">
        <v>5.8000000000000003E-2</v>
      </c>
    </row>
    <row r="161" spans="1:10" ht="27.75" customHeight="1" x14ac:dyDescent="0.2">
      <c r="A161" s="158" t="s">
        <v>579</v>
      </c>
      <c r="B161" s="27"/>
      <c r="C161" s="163">
        <v>0</v>
      </c>
      <c r="D161" s="130">
        <v>1.905</v>
      </c>
      <c r="E161" s="131">
        <v>0.20699999999999999</v>
      </c>
      <c r="F161" s="132">
        <v>0.01</v>
      </c>
      <c r="G161" s="160">
        <v>30.39</v>
      </c>
      <c r="H161" s="160">
        <v>2.74</v>
      </c>
      <c r="I161" s="162">
        <v>2.74</v>
      </c>
      <c r="J161" s="42">
        <v>5.8000000000000003E-2</v>
      </c>
    </row>
    <row r="162" spans="1:10" ht="27.75" customHeight="1" x14ac:dyDescent="0.2">
      <c r="A162" s="158" t="s">
        <v>580</v>
      </c>
      <c r="B162" s="27"/>
      <c r="C162" s="163">
        <v>0</v>
      </c>
      <c r="D162" s="130">
        <v>1.905</v>
      </c>
      <c r="E162" s="131">
        <v>0.20699999999999999</v>
      </c>
      <c r="F162" s="132">
        <v>0.01</v>
      </c>
      <c r="G162" s="160">
        <v>46.64</v>
      </c>
      <c r="H162" s="160">
        <v>2.74</v>
      </c>
      <c r="I162" s="162">
        <v>2.74</v>
      </c>
      <c r="J162" s="42">
        <v>5.8000000000000003E-2</v>
      </c>
    </row>
    <row r="163" spans="1:10" ht="27.75" customHeight="1" x14ac:dyDescent="0.2">
      <c r="A163" s="158" t="s">
        <v>581</v>
      </c>
      <c r="B163" s="27"/>
      <c r="C163" s="163">
        <v>0</v>
      </c>
      <c r="D163" s="130">
        <v>1.905</v>
      </c>
      <c r="E163" s="131">
        <v>0.20699999999999999</v>
      </c>
      <c r="F163" s="132">
        <v>0.01</v>
      </c>
      <c r="G163" s="160">
        <v>87.63</v>
      </c>
      <c r="H163" s="160">
        <v>2.74</v>
      </c>
      <c r="I163" s="162">
        <v>2.74</v>
      </c>
      <c r="J163" s="42">
        <v>5.8000000000000003E-2</v>
      </c>
    </row>
    <row r="164" spans="1:10" ht="27.75" customHeight="1" x14ac:dyDescent="0.2">
      <c r="A164" s="158" t="s">
        <v>582</v>
      </c>
      <c r="B164" s="27"/>
      <c r="C164" s="163">
        <v>0</v>
      </c>
      <c r="D164" s="130">
        <v>1.181</v>
      </c>
      <c r="E164" s="131">
        <v>0.107</v>
      </c>
      <c r="F164" s="132">
        <v>4.0000000000000001E-3</v>
      </c>
      <c r="G164" s="160">
        <v>40.93</v>
      </c>
      <c r="H164" s="160">
        <v>3.57</v>
      </c>
      <c r="I164" s="162">
        <v>3.57</v>
      </c>
      <c r="J164" s="42">
        <v>3.2000000000000001E-2</v>
      </c>
    </row>
    <row r="165" spans="1:10" ht="27.75" customHeight="1" x14ac:dyDescent="0.2">
      <c r="A165" s="158" t="s">
        <v>583</v>
      </c>
      <c r="B165" s="27"/>
      <c r="C165" s="163">
        <v>0</v>
      </c>
      <c r="D165" s="130">
        <v>1.181</v>
      </c>
      <c r="E165" s="131">
        <v>0.107</v>
      </c>
      <c r="F165" s="132">
        <v>4.0000000000000001E-3</v>
      </c>
      <c r="G165" s="160">
        <v>150.19999999999999</v>
      </c>
      <c r="H165" s="160">
        <v>3.57</v>
      </c>
      <c r="I165" s="162">
        <v>3.57</v>
      </c>
      <c r="J165" s="42">
        <v>3.2000000000000001E-2</v>
      </c>
    </row>
    <row r="166" spans="1:10" ht="27.75" customHeight="1" x14ac:dyDescent="0.2">
      <c r="A166" s="158" t="s">
        <v>584</v>
      </c>
      <c r="B166" s="27"/>
      <c r="C166" s="163">
        <v>0</v>
      </c>
      <c r="D166" s="130">
        <v>1.181</v>
      </c>
      <c r="E166" s="131">
        <v>0.107</v>
      </c>
      <c r="F166" s="132">
        <v>4.0000000000000001E-3</v>
      </c>
      <c r="G166" s="160">
        <v>360.8</v>
      </c>
      <c r="H166" s="160">
        <v>3.57</v>
      </c>
      <c r="I166" s="162">
        <v>3.57</v>
      </c>
      <c r="J166" s="42">
        <v>3.2000000000000001E-2</v>
      </c>
    </row>
    <row r="167" spans="1:10" ht="27.75" customHeight="1" x14ac:dyDescent="0.2">
      <c r="A167" s="158" t="s">
        <v>585</v>
      </c>
      <c r="B167" s="27"/>
      <c r="C167" s="163">
        <v>0</v>
      </c>
      <c r="D167" s="130">
        <v>1.181</v>
      </c>
      <c r="E167" s="131">
        <v>0.107</v>
      </c>
      <c r="F167" s="132">
        <v>4.0000000000000001E-3</v>
      </c>
      <c r="G167" s="160">
        <v>642.61</v>
      </c>
      <c r="H167" s="160">
        <v>3.57</v>
      </c>
      <c r="I167" s="162">
        <v>3.57</v>
      </c>
      <c r="J167" s="42">
        <v>3.2000000000000001E-2</v>
      </c>
    </row>
    <row r="168" spans="1:10" ht="27.75" customHeight="1" x14ac:dyDescent="0.2">
      <c r="A168" s="158" t="s">
        <v>586</v>
      </c>
      <c r="B168" s="27"/>
      <c r="C168" s="163">
        <v>0</v>
      </c>
      <c r="D168" s="130">
        <v>1.181</v>
      </c>
      <c r="E168" s="131">
        <v>0.107</v>
      </c>
      <c r="F168" s="132">
        <v>4.0000000000000001E-3</v>
      </c>
      <c r="G168" s="160">
        <v>1555.99</v>
      </c>
      <c r="H168" s="160">
        <v>3.57</v>
      </c>
      <c r="I168" s="162">
        <v>3.57</v>
      </c>
      <c r="J168" s="42">
        <v>3.2000000000000001E-2</v>
      </c>
    </row>
    <row r="169" spans="1:10" ht="27.75" customHeight="1" x14ac:dyDescent="0.2">
      <c r="A169" s="158" t="s">
        <v>502</v>
      </c>
      <c r="B169" s="27"/>
      <c r="C169" s="163" t="s">
        <v>467</v>
      </c>
      <c r="D169" s="133">
        <v>8.3770000000000007</v>
      </c>
      <c r="E169" s="134">
        <v>0.76900000000000002</v>
      </c>
      <c r="F169" s="132">
        <v>0.313</v>
      </c>
      <c r="G169" s="193">
        <v>0</v>
      </c>
      <c r="H169" s="193">
        <v>0</v>
      </c>
      <c r="I169" s="193">
        <v>0</v>
      </c>
      <c r="J169" s="193">
        <v>0</v>
      </c>
    </row>
    <row r="170" spans="1:10" ht="27.75" customHeight="1" x14ac:dyDescent="0.2">
      <c r="A170" s="158" t="s">
        <v>503</v>
      </c>
      <c r="B170" s="27"/>
      <c r="C170" s="163">
        <v>0</v>
      </c>
      <c r="D170" s="130">
        <v>-2.8540000000000001</v>
      </c>
      <c r="E170" s="131">
        <v>-0.36899999999999999</v>
      </c>
      <c r="F170" s="132">
        <v>-2.1999999999999999E-2</v>
      </c>
      <c r="G170" s="160">
        <v>0</v>
      </c>
      <c r="H170" s="193">
        <v>0</v>
      </c>
      <c r="I170" s="193">
        <v>0</v>
      </c>
      <c r="J170" s="193">
        <v>0</v>
      </c>
    </row>
    <row r="171" spans="1:10" ht="27.75" customHeight="1" x14ac:dyDescent="0.2">
      <c r="A171" s="158" t="s">
        <v>504</v>
      </c>
      <c r="B171" s="27"/>
      <c r="C171" s="163">
        <v>0</v>
      </c>
      <c r="D171" s="130">
        <v>-2.6749999999999998</v>
      </c>
      <c r="E171" s="131">
        <v>-0.33500000000000002</v>
      </c>
      <c r="F171" s="132">
        <v>-1.9E-2</v>
      </c>
      <c r="G171" s="160">
        <v>0</v>
      </c>
      <c r="H171" s="193">
        <v>0</v>
      </c>
      <c r="I171" s="193">
        <v>0</v>
      </c>
      <c r="J171" s="193">
        <v>0</v>
      </c>
    </row>
    <row r="172" spans="1:10" ht="27.75" customHeight="1" x14ac:dyDescent="0.2">
      <c r="A172" s="158" t="s">
        <v>505</v>
      </c>
      <c r="B172" s="27"/>
      <c r="C172" s="163">
        <v>0</v>
      </c>
      <c r="D172" s="130">
        <v>-2.8540000000000001</v>
      </c>
      <c r="E172" s="131">
        <v>-0.36899999999999999</v>
      </c>
      <c r="F172" s="132">
        <v>-2.1999999999999999E-2</v>
      </c>
      <c r="G172" s="160">
        <v>0</v>
      </c>
      <c r="H172" s="193">
        <v>0</v>
      </c>
      <c r="I172" s="193">
        <v>0</v>
      </c>
      <c r="J172" s="42">
        <v>0.10299999999999999</v>
      </c>
    </row>
    <row r="173" spans="1:10" ht="27.75" customHeight="1" x14ac:dyDescent="0.2">
      <c r="A173" s="158" t="s">
        <v>506</v>
      </c>
      <c r="B173" s="27"/>
      <c r="C173" s="163">
        <v>0</v>
      </c>
      <c r="D173" s="130">
        <v>-2.6749999999999998</v>
      </c>
      <c r="E173" s="131">
        <v>-0.33500000000000002</v>
      </c>
      <c r="F173" s="132">
        <v>-1.9E-2</v>
      </c>
      <c r="G173" s="160">
        <v>0</v>
      </c>
      <c r="H173" s="193">
        <v>0</v>
      </c>
      <c r="I173" s="193">
        <v>0</v>
      </c>
      <c r="J173" s="42">
        <v>8.5999999999999993E-2</v>
      </c>
    </row>
    <row r="174" spans="1:10" ht="27.75" customHeight="1" x14ac:dyDescent="0.2">
      <c r="A174" s="158" t="s">
        <v>507</v>
      </c>
      <c r="B174" s="27"/>
      <c r="C174" s="163">
        <v>0</v>
      </c>
      <c r="D174" s="130">
        <v>-2.387</v>
      </c>
      <c r="E174" s="131">
        <v>-0.26</v>
      </c>
      <c r="F174" s="132">
        <v>-1.2E-2</v>
      </c>
      <c r="G174" s="160">
        <v>37.1</v>
      </c>
      <c r="H174" s="193">
        <v>0</v>
      </c>
      <c r="I174" s="193">
        <v>0</v>
      </c>
      <c r="J174" s="42">
        <v>0.104</v>
      </c>
    </row>
    <row r="175" spans="1:10" ht="27.75" customHeight="1" x14ac:dyDescent="0.2">
      <c r="A175" s="158" t="s">
        <v>694</v>
      </c>
      <c r="B175" s="27"/>
      <c r="C175" s="163" t="s">
        <v>639</v>
      </c>
      <c r="D175" s="130">
        <v>1.05</v>
      </c>
      <c r="E175" s="131">
        <v>0.13600000000000001</v>
      </c>
      <c r="F175" s="132">
        <v>8.0000000000000002E-3</v>
      </c>
      <c r="G175" s="160">
        <v>0.75</v>
      </c>
      <c r="H175" s="193">
        <v>0</v>
      </c>
      <c r="I175" s="193">
        <v>0</v>
      </c>
      <c r="J175" s="193">
        <v>0</v>
      </c>
    </row>
    <row r="176" spans="1:10" ht="27.75" customHeight="1" x14ac:dyDescent="0.2">
      <c r="A176" s="158" t="s">
        <v>705</v>
      </c>
      <c r="B176" s="27"/>
      <c r="C176" s="163" t="s">
        <v>465</v>
      </c>
      <c r="D176" s="130">
        <v>1.05</v>
      </c>
      <c r="E176" s="131">
        <v>0.13600000000000001</v>
      </c>
      <c r="F176" s="132">
        <v>8.0000000000000002E-3</v>
      </c>
      <c r="G176" s="193">
        <v>0</v>
      </c>
      <c r="H176" s="193">
        <v>0</v>
      </c>
      <c r="I176" s="193">
        <v>0</v>
      </c>
      <c r="J176" s="193">
        <v>0</v>
      </c>
    </row>
    <row r="177" spans="1:10" ht="27.75" customHeight="1" x14ac:dyDescent="0.2">
      <c r="A177" s="158" t="s">
        <v>695</v>
      </c>
      <c r="B177" s="27"/>
      <c r="C177" s="163" t="s">
        <v>638</v>
      </c>
      <c r="D177" s="130">
        <v>1.0629999999999999</v>
      </c>
      <c r="E177" s="131">
        <v>0.13800000000000001</v>
      </c>
      <c r="F177" s="132">
        <v>8.0000000000000002E-3</v>
      </c>
      <c r="G177" s="160">
        <v>1.02</v>
      </c>
      <c r="H177" s="193">
        <v>0</v>
      </c>
      <c r="I177" s="193">
        <v>0</v>
      </c>
      <c r="J177" s="193">
        <v>0</v>
      </c>
    </row>
    <row r="178" spans="1:10" ht="27.75" customHeight="1" x14ac:dyDescent="0.2">
      <c r="A178" s="158" t="s">
        <v>696</v>
      </c>
      <c r="B178" s="27"/>
      <c r="C178" s="163" t="s">
        <v>638</v>
      </c>
      <c r="D178" s="130">
        <v>1.0629999999999999</v>
      </c>
      <c r="E178" s="131">
        <v>0.13800000000000001</v>
      </c>
      <c r="F178" s="132">
        <v>8.0000000000000002E-3</v>
      </c>
      <c r="G178" s="160">
        <v>1.1100000000000001</v>
      </c>
      <c r="H178" s="193">
        <v>0</v>
      </c>
      <c r="I178" s="193">
        <v>0</v>
      </c>
      <c r="J178" s="193">
        <v>0</v>
      </c>
    </row>
    <row r="179" spans="1:10" ht="27.75" customHeight="1" x14ac:dyDescent="0.2">
      <c r="A179" s="158" t="s">
        <v>697</v>
      </c>
      <c r="B179" s="27"/>
      <c r="C179" s="163" t="s">
        <v>638</v>
      </c>
      <c r="D179" s="130">
        <v>1.0629999999999999</v>
      </c>
      <c r="E179" s="131">
        <v>0.13800000000000001</v>
      </c>
      <c r="F179" s="132">
        <v>8.0000000000000002E-3</v>
      </c>
      <c r="G179" s="160">
        <v>1.38</v>
      </c>
      <c r="H179" s="193">
        <v>0</v>
      </c>
      <c r="I179" s="193">
        <v>0</v>
      </c>
      <c r="J179" s="193">
        <v>0</v>
      </c>
    </row>
    <row r="180" spans="1:10" ht="27.75" customHeight="1" x14ac:dyDescent="0.2">
      <c r="A180" s="158" t="s">
        <v>698</v>
      </c>
      <c r="B180" s="27"/>
      <c r="C180" s="163" t="s">
        <v>638</v>
      </c>
      <c r="D180" s="130">
        <v>1.0629999999999999</v>
      </c>
      <c r="E180" s="131">
        <v>0.13800000000000001</v>
      </c>
      <c r="F180" s="132">
        <v>8.0000000000000002E-3</v>
      </c>
      <c r="G180" s="160">
        <v>1.81</v>
      </c>
      <c r="H180" s="193">
        <v>0</v>
      </c>
      <c r="I180" s="193">
        <v>0</v>
      </c>
      <c r="J180" s="193">
        <v>0</v>
      </c>
    </row>
    <row r="181" spans="1:10" ht="27.75" customHeight="1" x14ac:dyDescent="0.2">
      <c r="A181" s="158" t="s">
        <v>699</v>
      </c>
      <c r="B181" s="27"/>
      <c r="C181" s="163" t="s">
        <v>638</v>
      </c>
      <c r="D181" s="130">
        <v>1.0629999999999999</v>
      </c>
      <c r="E181" s="131">
        <v>0.13800000000000001</v>
      </c>
      <c r="F181" s="132">
        <v>8.0000000000000002E-3</v>
      </c>
      <c r="G181" s="160">
        <v>3.09</v>
      </c>
      <c r="H181" s="193">
        <v>0</v>
      </c>
      <c r="I181" s="193">
        <v>0</v>
      </c>
      <c r="J181" s="193">
        <v>0</v>
      </c>
    </row>
    <row r="182" spans="1:10" ht="27.75" customHeight="1" x14ac:dyDescent="0.2">
      <c r="A182" s="158" t="s">
        <v>508</v>
      </c>
      <c r="B182" s="27"/>
      <c r="C182" s="163" t="s">
        <v>466</v>
      </c>
      <c r="D182" s="130">
        <v>1.0629999999999999</v>
      </c>
      <c r="E182" s="131">
        <v>0.13800000000000001</v>
      </c>
      <c r="F182" s="132">
        <v>8.0000000000000002E-3</v>
      </c>
      <c r="G182" s="193">
        <v>0</v>
      </c>
      <c r="H182" s="193">
        <v>0</v>
      </c>
      <c r="I182" s="193">
        <v>0</v>
      </c>
      <c r="J182" s="193">
        <v>0</v>
      </c>
    </row>
    <row r="183" spans="1:10" ht="27.75" customHeight="1" x14ac:dyDescent="0.2">
      <c r="A183" s="158" t="s">
        <v>557</v>
      </c>
      <c r="B183" s="27"/>
      <c r="C183" s="163">
        <v>0</v>
      </c>
      <c r="D183" s="130">
        <v>0.68799999999999994</v>
      </c>
      <c r="E183" s="131">
        <v>8.5000000000000006E-2</v>
      </c>
      <c r="F183" s="132">
        <v>5.0000000000000001E-3</v>
      </c>
      <c r="G183" s="160">
        <v>1.21</v>
      </c>
      <c r="H183" s="160">
        <v>0.68</v>
      </c>
      <c r="I183" s="162">
        <v>0.68</v>
      </c>
      <c r="J183" s="42">
        <v>2.1999999999999999E-2</v>
      </c>
    </row>
    <row r="184" spans="1:10" ht="27.75" customHeight="1" x14ac:dyDescent="0.2">
      <c r="A184" s="158" t="s">
        <v>558</v>
      </c>
      <c r="B184" s="27"/>
      <c r="C184" s="163">
        <v>0</v>
      </c>
      <c r="D184" s="130">
        <v>0.68799999999999994</v>
      </c>
      <c r="E184" s="131">
        <v>8.5000000000000006E-2</v>
      </c>
      <c r="F184" s="132">
        <v>5.0000000000000001E-3</v>
      </c>
      <c r="G184" s="160">
        <v>4.93</v>
      </c>
      <c r="H184" s="160">
        <v>0.68</v>
      </c>
      <c r="I184" s="162">
        <v>0.68</v>
      </c>
      <c r="J184" s="42">
        <v>2.1999999999999999E-2</v>
      </c>
    </row>
    <row r="185" spans="1:10" ht="27.75" customHeight="1" x14ac:dyDescent="0.2">
      <c r="A185" s="158" t="s">
        <v>559</v>
      </c>
      <c r="B185" s="27"/>
      <c r="C185" s="163">
        <v>0</v>
      </c>
      <c r="D185" s="130">
        <v>0.68799999999999994</v>
      </c>
      <c r="E185" s="131">
        <v>8.5000000000000006E-2</v>
      </c>
      <c r="F185" s="132">
        <v>5.0000000000000001E-3</v>
      </c>
      <c r="G185" s="160">
        <v>7.52</v>
      </c>
      <c r="H185" s="160">
        <v>0.68</v>
      </c>
      <c r="I185" s="162">
        <v>0.68</v>
      </c>
      <c r="J185" s="42">
        <v>2.1999999999999999E-2</v>
      </c>
    </row>
    <row r="186" spans="1:10" ht="27.75" customHeight="1" x14ac:dyDescent="0.2">
      <c r="A186" s="158" t="s">
        <v>560</v>
      </c>
      <c r="B186" s="27"/>
      <c r="C186" s="163">
        <v>0</v>
      </c>
      <c r="D186" s="130">
        <v>0.68799999999999994</v>
      </c>
      <c r="E186" s="131">
        <v>8.5000000000000006E-2</v>
      </c>
      <c r="F186" s="132">
        <v>5.0000000000000001E-3</v>
      </c>
      <c r="G186" s="160">
        <v>11.4</v>
      </c>
      <c r="H186" s="160">
        <v>0.68</v>
      </c>
      <c r="I186" s="162">
        <v>0.68</v>
      </c>
      <c r="J186" s="42">
        <v>2.1999999999999999E-2</v>
      </c>
    </row>
    <row r="187" spans="1:10" ht="27.75" customHeight="1" x14ac:dyDescent="0.2">
      <c r="A187" s="158" t="s">
        <v>561</v>
      </c>
      <c r="B187" s="27"/>
      <c r="C187" s="163">
        <v>0</v>
      </c>
      <c r="D187" s="130">
        <v>0.68799999999999994</v>
      </c>
      <c r="E187" s="131">
        <v>8.5000000000000006E-2</v>
      </c>
      <c r="F187" s="132">
        <v>5.0000000000000001E-3</v>
      </c>
      <c r="G187" s="160">
        <v>21.19</v>
      </c>
      <c r="H187" s="160">
        <v>0.68</v>
      </c>
      <c r="I187" s="162">
        <v>0.68</v>
      </c>
      <c r="J187" s="42">
        <v>2.1999999999999999E-2</v>
      </c>
    </row>
    <row r="188" spans="1:10" ht="27.75" customHeight="1" x14ac:dyDescent="0.2">
      <c r="A188" s="158" t="s">
        <v>562</v>
      </c>
      <c r="B188" s="27"/>
      <c r="C188" s="163">
        <v>0</v>
      </c>
      <c r="D188" s="130">
        <v>0.66100000000000003</v>
      </c>
      <c r="E188" s="131">
        <v>7.1999999999999995E-2</v>
      </c>
      <c r="F188" s="132">
        <v>3.0000000000000001E-3</v>
      </c>
      <c r="G188" s="160">
        <v>1.37</v>
      </c>
      <c r="H188" s="160">
        <v>0.95</v>
      </c>
      <c r="I188" s="162">
        <v>0.95</v>
      </c>
      <c r="J188" s="42">
        <v>0.02</v>
      </c>
    </row>
    <row r="189" spans="1:10" ht="27.75" customHeight="1" x14ac:dyDescent="0.2">
      <c r="A189" s="158" t="s">
        <v>563</v>
      </c>
      <c r="B189" s="27"/>
      <c r="C189" s="163">
        <v>0</v>
      </c>
      <c r="D189" s="130">
        <v>0.66100000000000003</v>
      </c>
      <c r="E189" s="131">
        <v>7.1999999999999995E-2</v>
      </c>
      <c r="F189" s="132">
        <v>3.0000000000000001E-3</v>
      </c>
      <c r="G189" s="160">
        <v>6.77</v>
      </c>
      <c r="H189" s="160">
        <v>0.95</v>
      </c>
      <c r="I189" s="162">
        <v>0.95</v>
      </c>
      <c r="J189" s="42">
        <v>0.02</v>
      </c>
    </row>
    <row r="190" spans="1:10" ht="27.75" customHeight="1" x14ac:dyDescent="0.2">
      <c r="A190" s="158" t="s">
        <v>564</v>
      </c>
      <c r="B190" s="27"/>
      <c r="C190" s="163">
        <v>0</v>
      </c>
      <c r="D190" s="130">
        <v>0.66100000000000003</v>
      </c>
      <c r="E190" s="131">
        <v>7.1999999999999995E-2</v>
      </c>
      <c r="F190" s="132">
        <v>3.0000000000000001E-3</v>
      </c>
      <c r="G190" s="160">
        <v>10.54</v>
      </c>
      <c r="H190" s="160">
        <v>0.95</v>
      </c>
      <c r="I190" s="162">
        <v>0.95</v>
      </c>
      <c r="J190" s="42">
        <v>0.02</v>
      </c>
    </row>
    <row r="191" spans="1:10" ht="27.75" customHeight="1" x14ac:dyDescent="0.2">
      <c r="A191" s="158" t="s">
        <v>565</v>
      </c>
      <c r="B191" s="27"/>
      <c r="C191" s="163">
        <v>0</v>
      </c>
      <c r="D191" s="130">
        <v>0.66100000000000003</v>
      </c>
      <c r="E191" s="131">
        <v>7.1999999999999995E-2</v>
      </c>
      <c r="F191" s="132">
        <v>3.0000000000000001E-3</v>
      </c>
      <c r="G191" s="160">
        <v>16.18</v>
      </c>
      <c r="H191" s="160">
        <v>0.95</v>
      </c>
      <c r="I191" s="162">
        <v>0.95</v>
      </c>
      <c r="J191" s="42">
        <v>0.02</v>
      </c>
    </row>
    <row r="192" spans="1:10" ht="27.75" customHeight="1" x14ac:dyDescent="0.2">
      <c r="A192" s="158" t="s">
        <v>566</v>
      </c>
      <c r="B192" s="27"/>
      <c r="C192" s="163">
        <v>0</v>
      </c>
      <c r="D192" s="130">
        <v>0.66100000000000003</v>
      </c>
      <c r="E192" s="131">
        <v>7.1999999999999995E-2</v>
      </c>
      <c r="F192" s="132">
        <v>3.0000000000000001E-3</v>
      </c>
      <c r="G192" s="160">
        <v>30.4</v>
      </c>
      <c r="H192" s="160">
        <v>0.95</v>
      </c>
      <c r="I192" s="162">
        <v>0.95</v>
      </c>
      <c r="J192" s="42">
        <v>0.02</v>
      </c>
    </row>
    <row r="193" spans="1:10" ht="27.75" customHeight="1" x14ac:dyDescent="0.2">
      <c r="A193" s="158" t="s">
        <v>567</v>
      </c>
      <c r="B193" s="27"/>
      <c r="C193" s="163">
        <v>0</v>
      </c>
      <c r="D193" s="130">
        <v>0.41</v>
      </c>
      <c r="E193" s="131">
        <v>3.6999999999999998E-2</v>
      </c>
      <c r="F193" s="132">
        <v>1E-3</v>
      </c>
      <c r="G193" s="160">
        <v>14.2</v>
      </c>
      <c r="H193" s="160">
        <v>1.24</v>
      </c>
      <c r="I193" s="162">
        <v>1.24</v>
      </c>
      <c r="J193" s="42">
        <v>1.0999999999999999E-2</v>
      </c>
    </row>
    <row r="194" spans="1:10" ht="27.75" customHeight="1" x14ac:dyDescent="0.2">
      <c r="A194" s="158" t="s">
        <v>568</v>
      </c>
      <c r="B194" s="27"/>
      <c r="C194" s="163">
        <v>0</v>
      </c>
      <c r="D194" s="130">
        <v>0.41</v>
      </c>
      <c r="E194" s="131">
        <v>3.6999999999999998E-2</v>
      </c>
      <c r="F194" s="132">
        <v>1E-3</v>
      </c>
      <c r="G194" s="160">
        <v>52.11</v>
      </c>
      <c r="H194" s="160">
        <v>1.24</v>
      </c>
      <c r="I194" s="162">
        <v>1.24</v>
      </c>
      <c r="J194" s="42">
        <v>1.0999999999999999E-2</v>
      </c>
    </row>
    <row r="195" spans="1:10" ht="27.75" customHeight="1" x14ac:dyDescent="0.2">
      <c r="A195" s="158" t="s">
        <v>569</v>
      </c>
      <c r="B195" s="27"/>
      <c r="C195" s="163">
        <v>0</v>
      </c>
      <c r="D195" s="130">
        <v>0.41</v>
      </c>
      <c r="E195" s="131">
        <v>3.6999999999999998E-2</v>
      </c>
      <c r="F195" s="132">
        <v>1E-3</v>
      </c>
      <c r="G195" s="160">
        <v>125.17</v>
      </c>
      <c r="H195" s="160">
        <v>1.24</v>
      </c>
      <c r="I195" s="162">
        <v>1.24</v>
      </c>
      <c r="J195" s="42">
        <v>1.0999999999999999E-2</v>
      </c>
    </row>
    <row r="196" spans="1:10" ht="27.75" customHeight="1" x14ac:dyDescent="0.2">
      <c r="A196" s="158" t="s">
        <v>570</v>
      </c>
      <c r="B196" s="27"/>
      <c r="C196" s="163">
        <v>0</v>
      </c>
      <c r="D196" s="130">
        <v>0.41</v>
      </c>
      <c r="E196" s="131">
        <v>3.6999999999999998E-2</v>
      </c>
      <c r="F196" s="132">
        <v>1E-3</v>
      </c>
      <c r="G196" s="160">
        <v>222.93</v>
      </c>
      <c r="H196" s="160">
        <v>1.24</v>
      </c>
      <c r="I196" s="162">
        <v>1.24</v>
      </c>
      <c r="J196" s="42">
        <v>1.0999999999999999E-2</v>
      </c>
    </row>
    <row r="197" spans="1:10" ht="27.75" customHeight="1" x14ac:dyDescent="0.2">
      <c r="A197" s="158" t="s">
        <v>571</v>
      </c>
      <c r="B197" s="27"/>
      <c r="C197" s="163">
        <v>0</v>
      </c>
      <c r="D197" s="130">
        <v>0.41</v>
      </c>
      <c r="E197" s="131">
        <v>3.6999999999999998E-2</v>
      </c>
      <c r="F197" s="132">
        <v>1E-3</v>
      </c>
      <c r="G197" s="160">
        <v>539.79</v>
      </c>
      <c r="H197" s="160">
        <v>1.24</v>
      </c>
      <c r="I197" s="162">
        <v>1.24</v>
      </c>
      <c r="J197" s="42">
        <v>1.0999999999999999E-2</v>
      </c>
    </row>
    <row r="198" spans="1:10" ht="27.75" customHeight="1" x14ac:dyDescent="0.2">
      <c r="A198" s="158" t="s">
        <v>509</v>
      </c>
      <c r="B198" s="27"/>
      <c r="C198" s="163" t="s">
        <v>467</v>
      </c>
      <c r="D198" s="133">
        <v>2.9060000000000001</v>
      </c>
      <c r="E198" s="134">
        <v>0.26700000000000002</v>
      </c>
      <c r="F198" s="132">
        <v>0.109</v>
      </c>
      <c r="G198" s="193">
        <v>0</v>
      </c>
      <c r="H198" s="193">
        <v>0</v>
      </c>
      <c r="I198" s="193">
        <v>0</v>
      </c>
      <c r="J198" s="193">
        <v>0</v>
      </c>
    </row>
    <row r="199" spans="1:10" ht="27.75" customHeight="1" x14ac:dyDescent="0.2">
      <c r="A199" s="158" t="s">
        <v>510</v>
      </c>
      <c r="B199" s="27"/>
      <c r="C199" s="163">
        <v>0</v>
      </c>
      <c r="D199" s="130">
        <v>-0.99</v>
      </c>
      <c r="E199" s="131">
        <v>-0.128</v>
      </c>
      <c r="F199" s="132">
        <v>-8.0000000000000002E-3</v>
      </c>
      <c r="G199" s="160">
        <v>0</v>
      </c>
      <c r="H199" s="193">
        <v>0</v>
      </c>
      <c r="I199" s="193">
        <v>0</v>
      </c>
      <c r="J199" s="193">
        <v>0</v>
      </c>
    </row>
    <row r="200" spans="1:10" ht="27.75" customHeight="1" x14ac:dyDescent="0.2">
      <c r="A200" s="158" t="s">
        <v>511</v>
      </c>
      <c r="B200" s="27"/>
      <c r="C200" s="163">
        <v>0</v>
      </c>
      <c r="D200" s="130">
        <v>-0.92800000000000005</v>
      </c>
      <c r="E200" s="131">
        <v>-0.11600000000000001</v>
      </c>
      <c r="F200" s="132">
        <v>-7.0000000000000001E-3</v>
      </c>
      <c r="G200" s="160">
        <v>0</v>
      </c>
      <c r="H200" s="193">
        <v>0</v>
      </c>
      <c r="I200" s="193">
        <v>0</v>
      </c>
      <c r="J200" s="193">
        <v>0</v>
      </c>
    </row>
    <row r="201" spans="1:10" ht="27.75" customHeight="1" x14ac:dyDescent="0.2">
      <c r="A201" s="158" t="s">
        <v>512</v>
      </c>
      <c r="B201" s="27"/>
      <c r="C201" s="163">
        <v>0</v>
      </c>
      <c r="D201" s="130">
        <v>-0.99</v>
      </c>
      <c r="E201" s="131">
        <v>-0.128</v>
      </c>
      <c r="F201" s="132">
        <v>-8.0000000000000002E-3</v>
      </c>
      <c r="G201" s="160">
        <v>0</v>
      </c>
      <c r="H201" s="193">
        <v>0</v>
      </c>
      <c r="I201" s="193">
        <v>0</v>
      </c>
      <c r="J201" s="42">
        <v>3.5999999999999997E-2</v>
      </c>
    </row>
    <row r="202" spans="1:10" ht="27.75" customHeight="1" x14ac:dyDescent="0.2">
      <c r="A202" s="158" t="s">
        <v>513</v>
      </c>
      <c r="B202" s="27"/>
      <c r="C202" s="163">
        <v>0</v>
      </c>
      <c r="D202" s="130">
        <v>-0.92800000000000005</v>
      </c>
      <c r="E202" s="131">
        <v>-0.11600000000000001</v>
      </c>
      <c r="F202" s="132">
        <v>-7.0000000000000001E-3</v>
      </c>
      <c r="G202" s="160">
        <v>0</v>
      </c>
      <c r="H202" s="193">
        <v>0</v>
      </c>
      <c r="I202" s="193">
        <v>0</v>
      </c>
      <c r="J202" s="42">
        <v>0.03</v>
      </c>
    </row>
    <row r="203" spans="1:10" ht="27.75" customHeight="1" x14ac:dyDescent="0.2">
      <c r="A203" s="158" t="s">
        <v>514</v>
      </c>
      <c r="B203" s="27"/>
      <c r="C203" s="163">
        <v>0</v>
      </c>
      <c r="D203" s="130">
        <v>-0.82799999999999996</v>
      </c>
      <c r="E203" s="131">
        <v>-0.09</v>
      </c>
      <c r="F203" s="132">
        <v>-4.0000000000000001E-3</v>
      </c>
      <c r="G203" s="160">
        <v>12.87</v>
      </c>
      <c r="H203" s="193">
        <v>0</v>
      </c>
      <c r="I203" s="193">
        <v>0</v>
      </c>
      <c r="J203" s="42">
        <v>3.5999999999999997E-2</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2">
    <mergeCell ref="B1:D1"/>
    <mergeCell ref="F1:H1"/>
    <mergeCell ref="A2:J2"/>
    <mergeCell ref="F4:J4"/>
    <mergeCell ref="F5:G5"/>
    <mergeCell ref="H9:J9"/>
    <mergeCell ref="F9:G9"/>
    <mergeCell ref="B8:D8"/>
    <mergeCell ref="A4:D4"/>
    <mergeCell ref="F6:G6"/>
    <mergeCell ref="F7:G7"/>
    <mergeCell ref="F8:G8"/>
  </mergeCells>
  <phoneticPr fontId="5"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3" fitToHeight="0" orientation="portrait" r:id="rId2"/>
  <headerFooter scaleWithDoc="0">
    <oddHeader>&amp;LAnnex 4 - Charges applied to LDNOs with HV/LV end users</oddHeader>
    <oddFooter>&amp;LNote: Where a tariff only has a p/kWh unit rate in Unit Charge 1 then this unit rate applies at all times.</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40"/>
  <sheetViews>
    <sheetView zoomScale="80" zoomScaleNormal="80" zoomScaleSheetLayoutView="100" workbookViewId="0">
      <selection activeCell="D17" sqref="D17"/>
    </sheetView>
  </sheetViews>
  <sheetFormatPr defaultRowHeight="12.75" x14ac:dyDescent="0.2"/>
  <cols>
    <col min="1" max="6" width="24" customWidth="1"/>
  </cols>
  <sheetData>
    <row r="1" spans="1:6" ht="27.75" customHeight="1" x14ac:dyDescent="0.2">
      <c r="A1" s="128" t="s">
        <v>30</v>
      </c>
    </row>
    <row r="2" spans="1:6" ht="44.25" customHeight="1" x14ac:dyDescent="0.2">
      <c r="A2" s="268" t="s">
        <v>182</v>
      </c>
      <c r="B2" s="269"/>
      <c r="C2" s="269"/>
      <c r="D2" s="269"/>
      <c r="E2" s="269"/>
    </row>
    <row r="3" spans="1:6" ht="47.25" customHeight="1" x14ac:dyDescent="0.2">
      <c r="A3" s="226" t="str">
        <f>Overview!B4&amp; " - Illustrative LLFs for year beginning "&amp;Overview!D4</f>
        <v>Aidien Limited - GSP_B - Illustrative LLFs for year beginning 1 April 2026</v>
      </c>
      <c r="B3" s="226"/>
      <c r="C3" s="226"/>
      <c r="D3" s="226"/>
      <c r="E3" s="226"/>
    </row>
    <row r="4" spans="1:6" ht="19.5" customHeight="1" x14ac:dyDescent="0.2">
      <c r="A4" s="270" t="s">
        <v>19</v>
      </c>
      <c r="B4" s="20" t="s">
        <v>6</v>
      </c>
      <c r="C4" s="20" t="s">
        <v>7</v>
      </c>
      <c r="D4" s="20" t="s">
        <v>8</v>
      </c>
      <c r="E4" s="20" t="s">
        <v>9</v>
      </c>
    </row>
    <row r="5" spans="1:6" ht="19.5" customHeight="1" x14ac:dyDescent="0.2">
      <c r="A5" s="271"/>
      <c r="B5" s="20" t="s">
        <v>20</v>
      </c>
      <c r="C5" s="20" t="s">
        <v>21</v>
      </c>
      <c r="D5" s="20" t="s">
        <v>22</v>
      </c>
      <c r="E5" s="20" t="s">
        <v>23</v>
      </c>
    </row>
    <row r="6" spans="1:6" ht="45" customHeight="1" x14ac:dyDescent="0.2">
      <c r="A6" s="188" t="s">
        <v>748</v>
      </c>
      <c r="B6" s="21"/>
      <c r="C6" s="21"/>
      <c r="D6" s="23" t="s">
        <v>749</v>
      </c>
      <c r="E6" s="23" t="s">
        <v>750</v>
      </c>
    </row>
    <row r="7" spans="1:6" ht="45" customHeight="1" x14ac:dyDescent="0.2">
      <c r="A7" s="188" t="s">
        <v>751</v>
      </c>
      <c r="B7" s="23" t="s">
        <v>752</v>
      </c>
      <c r="C7" s="22" t="s">
        <v>753</v>
      </c>
      <c r="D7" s="23" t="s">
        <v>749</v>
      </c>
      <c r="E7" s="23" t="s">
        <v>754</v>
      </c>
    </row>
    <row r="8" spans="1:6" ht="45" customHeight="1" x14ac:dyDescent="0.2">
      <c r="A8" s="188" t="s">
        <v>26</v>
      </c>
      <c r="B8" s="21"/>
      <c r="C8" s="21"/>
      <c r="D8" s="23" t="s">
        <v>749</v>
      </c>
      <c r="E8" s="23" t="s">
        <v>750</v>
      </c>
    </row>
    <row r="9" spans="1:6" ht="25.5" customHeight="1" x14ac:dyDescent="0.2">
      <c r="A9" s="124" t="s">
        <v>24</v>
      </c>
      <c r="B9" s="234" t="s">
        <v>25</v>
      </c>
      <c r="C9" s="235"/>
      <c r="D9" s="235"/>
      <c r="E9" s="236"/>
    </row>
    <row r="10" spans="1:6" x14ac:dyDescent="0.2">
      <c r="A10" s="12"/>
      <c r="B10" s="11"/>
      <c r="C10" s="11"/>
      <c r="D10" s="11"/>
      <c r="E10" s="11"/>
    </row>
    <row r="11" spans="1:6" x14ac:dyDescent="0.2">
      <c r="B11" s="11"/>
      <c r="C11" s="11"/>
      <c r="D11" s="11"/>
      <c r="E11" s="11"/>
    </row>
    <row r="12" spans="1:6" ht="22.5" customHeight="1" x14ac:dyDescent="0.2">
      <c r="A12" s="230" t="s">
        <v>72</v>
      </c>
      <c r="B12" s="272"/>
      <c r="C12" s="272"/>
      <c r="D12" s="272"/>
      <c r="E12" s="272"/>
      <c r="F12" s="231"/>
    </row>
    <row r="13" spans="1:6" ht="22.5" customHeight="1" x14ac:dyDescent="0.2">
      <c r="A13" s="230" t="s">
        <v>5</v>
      </c>
      <c r="B13" s="272"/>
      <c r="C13" s="272"/>
      <c r="D13" s="272"/>
      <c r="E13" s="272"/>
      <c r="F13" s="231"/>
    </row>
    <row r="14" spans="1:6" ht="33" customHeight="1" x14ac:dyDescent="0.2">
      <c r="A14" s="20" t="s">
        <v>73</v>
      </c>
      <c r="B14" s="20" t="s">
        <v>6</v>
      </c>
      <c r="C14" s="20" t="s">
        <v>7</v>
      </c>
      <c r="D14" s="20" t="s">
        <v>8</v>
      </c>
      <c r="E14" s="20" t="s">
        <v>9</v>
      </c>
      <c r="F14" s="20" t="s">
        <v>10</v>
      </c>
    </row>
    <row r="15" spans="1:6" ht="22.5" customHeight="1" x14ac:dyDescent="0.2">
      <c r="A15" s="1" t="s">
        <v>755</v>
      </c>
      <c r="B15" s="10"/>
      <c r="C15" s="10"/>
      <c r="D15" s="10"/>
      <c r="E15" s="10"/>
      <c r="F15" s="10"/>
    </row>
    <row r="16" spans="1:6" ht="22.5" customHeight="1" x14ac:dyDescent="0.2">
      <c r="A16" s="1" t="s">
        <v>756</v>
      </c>
      <c r="B16" s="10"/>
      <c r="C16" s="10"/>
      <c r="D16" s="10"/>
      <c r="E16" s="10"/>
      <c r="F16" s="10"/>
    </row>
    <row r="17" spans="1:6" ht="22.5" customHeight="1" x14ac:dyDescent="0.2">
      <c r="A17" s="1" t="s">
        <v>757</v>
      </c>
      <c r="B17" s="10"/>
      <c r="C17" s="10"/>
      <c r="D17" s="10"/>
      <c r="E17" s="10"/>
      <c r="F17" s="10"/>
    </row>
    <row r="18" spans="1:6" ht="22.5" customHeight="1" x14ac:dyDescent="0.2">
      <c r="A18" s="1" t="s">
        <v>758</v>
      </c>
      <c r="B18" s="10"/>
      <c r="C18" s="10"/>
      <c r="D18" s="10"/>
      <c r="E18" s="10"/>
      <c r="F18" s="10"/>
    </row>
    <row r="19" spans="1:6" ht="22.5" customHeight="1" x14ac:dyDescent="0.2">
      <c r="A19" s="1" t="s">
        <v>759</v>
      </c>
      <c r="B19" s="10"/>
      <c r="C19" s="10"/>
      <c r="D19" s="10"/>
      <c r="E19" s="10"/>
      <c r="F19" s="10"/>
    </row>
    <row r="20" spans="1:6" ht="22.5" customHeight="1" x14ac:dyDescent="0.2">
      <c r="A20" s="1" t="s">
        <v>760</v>
      </c>
      <c r="B20" s="10"/>
      <c r="C20" s="10"/>
      <c r="D20" s="10"/>
      <c r="E20" s="10"/>
      <c r="F20" s="10"/>
    </row>
    <row r="21" spans="1:6" ht="22.5" customHeight="1" x14ac:dyDescent="0.2">
      <c r="A21" s="1" t="s">
        <v>761</v>
      </c>
      <c r="B21" s="10"/>
      <c r="C21" s="10"/>
      <c r="D21" s="10"/>
      <c r="E21" s="10"/>
      <c r="F21" s="10"/>
    </row>
    <row r="22" spans="1:6" ht="22.5" customHeight="1" x14ac:dyDescent="0.2">
      <c r="A22" s="1" t="s">
        <v>762</v>
      </c>
      <c r="B22" s="10"/>
      <c r="C22" s="10"/>
      <c r="D22" s="10"/>
      <c r="E22" s="10"/>
      <c r="F22" s="10"/>
    </row>
    <row r="24" spans="1:6" ht="22.5" customHeight="1" x14ac:dyDescent="0.2">
      <c r="A24" s="230" t="s">
        <v>74</v>
      </c>
      <c r="B24" s="272"/>
      <c r="C24" s="272"/>
      <c r="D24" s="272"/>
      <c r="E24" s="272"/>
      <c r="F24" s="231"/>
    </row>
    <row r="25" spans="1:6" ht="22.5" customHeight="1" x14ac:dyDescent="0.2">
      <c r="A25" s="230" t="s">
        <v>17</v>
      </c>
      <c r="B25" s="272"/>
      <c r="C25" s="272"/>
      <c r="D25" s="272"/>
      <c r="E25" s="272"/>
      <c r="F25" s="231"/>
    </row>
    <row r="26" spans="1:6" ht="33" customHeight="1" x14ac:dyDescent="0.2">
      <c r="A26" s="20" t="s">
        <v>11</v>
      </c>
      <c r="B26" s="20" t="s">
        <v>6</v>
      </c>
      <c r="C26" s="20" t="s">
        <v>7</v>
      </c>
      <c r="D26" s="20" t="s">
        <v>8</v>
      </c>
      <c r="E26" s="20" t="s">
        <v>9</v>
      </c>
      <c r="F26" s="20" t="s">
        <v>10</v>
      </c>
    </row>
    <row r="27" spans="1:6" ht="22.5" customHeight="1" x14ac:dyDescent="0.2">
      <c r="A27" s="1" t="s">
        <v>12</v>
      </c>
      <c r="B27" s="10"/>
      <c r="C27" s="10"/>
      <c r="D27" s="10"/>
      <c r="E27" s="10"/>
      <c r="F27" s="10"/>
    </row>
    <row r="28" spans="1:6" ht="22.5" customHeight="1" x14ac:dyDescent="0.2">
      <c r="A28" s="1" t="s">
        <v>13</v>
      </c>
      <c r="B28" s="10"/>
      <c r="C28" s="10"/>
      <c r="D28" s="10"/>
      <c r="E28" s="10"/>
      <c r="F28" s="10"/>
    </row>
    <row r="29" spans="1:6" ht="22.5" customHeight="1" x14ac:dyDescent="0.2">
      <c r="A29" s="1" t="s">
        <v>14</v>
      </c>
      <c r="B29" s="10"/>
      <c r="C29" s="10"/>
      <c r="D29" s="10"/>
      <c r="E29" s="10"/>
      <c r="F29" s="10"/>
    </row>
    <row r="30" spans="1:6" ht="22.5" customHeight="1" x14ac:dyDescent="0.2">
      <c r="A30" s="1" t="s">
        <v>15</v>
      </c>
      <c r="B30" s="10"/>
      <c r="C30" s="10"/>
      <c r="D30" s="10"/>
      <c r="E30" s="10"/>
      <c r="F30" s="10"/>
    </row>
    <row r="31" spans="1:6" ht="22.5" customHeight="1" x14ac:dyDescent="0.2">
      <c r="A31" s="1" t="s">
        <v>16</v>
      </c>
      <c r="B31" s="10"/>
      <c r="C31" s="10"/>
      <c r="D31" s="10"/>
      <c r="E31" s="10"/>
      <c r="F31" s="10"/>
    </row>
    <row r="33" spans="1:6" ht="22.5" customHeight="1" x14ac:dyDescent="0.2">
      <c r="A33" s="230" t="s">
        <v>74</v>
      </c>
      <c r="B33" s="272"/>
      <c r="C33" s="272"/>
      <c r="D33" s="272"/>
      <c r="E33" s="272"/>
      <c r="F33" s="231"/>
    </row>
    <row r="34" spans="1:6" ht="22.5" customHeight="1" x14ac:dyDescent="0.2">
      <c r="A34" s="230" t="s">
        <v>18</v>
      </c>
      <c r="B34" s="272"/>
      <c r="C34" s="272"/>
      <c r="D34" s="272"/>
      <c r="E34" s="272"/>
      <c r="F34" s="231"/>
    </row>
    <row r="35" spans="1:6" ht="33" customHeight="1" x14ac:dyDescent="0.2">
      <c r="A35" s="20" t="s">
        <v>11</v>
      </c>
      <c r="B35" s="20" t="s">
        <v>6</v>
      </c>
      <c r="C35" s="20" t="s">
        <v>7</v>
      </c>
      <c r="D35" s="20" t="s">
        <v>8</v>
      </c>
      <c r="E35" s="20" t="s">
        <v>9</v>
      </c>
      <c r="F35" s="20" t="s">
        <v>10</v>
      </c>
    </row>
    <row r="36" spans="1:6" ht="22.5" customHeight="1" x14ac:dyDescent="0.2">
      <c r="A36" s="1" t="s">
        <v>12</v>
      </c>
      <c r="B36" s="10"/>
      <c r="C36" s="10"/>
      <c r="D36" s="10"/>
      <c r="E36" s="10"/>
      <c r="F36" s="10"/>
    </row>
    <row r="37" spans="1:6" ht="22.5" customHeight="1" x14ac:dyDescent="0.2">
      <c r="A37" s="1" t="s">
        <v>13</v>
      </c>
      <c r="B37" s="10"/>
      <c r="C37" s="10"/>
      <c r="D37" s="10"/>
      <c r="E37" s="10"/>
      <c r="F37" s="10"/>
    </row>
    <row r="38" spans="1:6" ht="22.5" customHeight="1" x14ac:dyDescent="0.2">
      <c r="A38" s="1" t="s">
        <v>14</v>
      </c>
      <c r="B38" s="10"/>
      <c r="C38" s="10"/>
      <c r="D38" s="10"/>
      <c r="E38" s="10"/>
      <c r="F38" s="10"/>
    </row>
    <row r="39" spans="1:6" ht="22.5" customHeight="1" x14ac:dyDescent="0.2">
      <c r="A39" s="1" t="s">
        <v>15</v>
      </c>
      <c r="B39" s="10"/>
      <c r="C39" s="10"/>
      <c r="D39" s="10"/>
      <c r="E39" s="10"/>
      <c r="F39" s="10"/>
    </row>
    <row r="40" spans="1:6" ht="22.5" customHeight="1" x14ac:dyDescent="0.2">
      <c r="A40" s="1" t="s">
        <v>16</v>
      </c>
      <c r="B40" s="10"/>
      <c r="C40" s="10"/>
      <c r="D40" s="10"/>
      <c r="E40" s="10"/>
      <c r="F40" s="10"/>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0">
    <mergeCell ref="A2:E2"/>
    <mergeCell ref="B9:E9"/>
    <mergeCell ref="A3:E3"/>
    <mergeCell ref="A4:A5"/>
    <mergeCell ref="A34:F34"/>
    <mergeCell ref="A12:F12"/>
    <mergeCell ref="A13:F13"/>
    <mergeCell ref="A33:F33"/>
    <mergeCell ref="A24:F24"/>
    <mergeCell ref="A25:F25"/>
  </mergeCells>
  <phoneticPr fontId="10"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61" fitToHeight="0" orientation="portrait" r:id="rId2"/>
  <headerFooter scaleWithDoc="0">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28"/>
  <sheetViews>
    <sheetView topLeftCell="A4" zoomScale="80" zoomScaleNormal="80" zoomScaleSheetLayoutView="100" workbookViewId="0">
      <selection activeCell="A4" sqref="A4:Q4"/>
    </sheetView>
  </sheetViews>
  <sheetFormatPr defaultColWidth="9.140625" defaultRowHeight="27.75" customHeight="1" x14ac:dyDescent="0.2"/>
  <cols>
    <col min="1" max="2" width="16" style="2" customWidth="1"/>
    <col min="3" max="3" width="6.42578125" style="2" bestFit="1" customWidth="1"/>
    <col min="4" max="4" width="20.5703125" style="2" customWidth="1"/>
    <col min="5" max="5" width="16.42578125" style="3" customWidth="1"/>
    <col min="6" max="6" width="6.42578125" style="3" bestFit="1" customWidth="1"/>
    <col min="7" max="7" width="20.5703125" style="2" customWidth="1"/>
    <col min="8" max="8" width="50.5703125" style="3" customWidth="1"/>
    <col min="9" max="10" width="15.5703125" style="3" customWidth="1"/>
    <col min="11" max="11" width="15.5703125" style="8" customWidth="1"/>
    <col min="12" max="13" width="15.5703125" style="4" customWidth="1"/>
    <col min="14" max="17" width="15.5703125" style="2" customWidth="1"/>
    <col min="18" max="16384" width="9.140625" style="2"/>
  </cols>
  <sheetData>
    <row r="1" spans="1:17" ht="100.5" customHeight="1" x14ac:dyDescent="0.2">
      <c r="A1" s="13" t="s">
        <v>30</v>
      </c>
      <c r="B1" s="13"/>
      <c r="C1" s="13"/>
      <c r="D1" s="13"/>
      <c r="G1" s="24"/>
      <c r="H1" s="273" t="s">
        <v>184</v>
      </c>
      <c r="I1" s="274"/>
    </row>
    <row r="2" spans="1:17" ht="27.75" customHeight="1" x14ac:dyDescent="0.2">
      <c r="A2" s="242" t="s">
        <v>183</v>
      </c>
      <c r="B2" s="243"/>
      <c r="C2" s="243"/>
      <c r="D2" s="243"/>
      <c r="E2" s="243"/>
      <c r="F2" s="243"/>
      <c r="G2" s="243"/>
      <c r="H2" s="243"/>
      <c r="I2" s="243"/>
      <c r="J2" s="243"/>
      <c r="K2" s="243"/>
      <c r="L2" s="243"/>
      <c r="M2" s="243"/>
      <c r="N2" s="243"/>
      <c r="O2" s="243"/>
      <c r="P2" s="243"/>
      <c r="Q2" s="243"/>
    </row>
    <row r="3" spans="1:17" ht="17.25" customHeight="1" x14ac:dyDescent="0.2">
      <c r="A3" s="13"/>
      <c r="B3" s="13"/>
      <c r="C3" s="13"/>
      <c r="D3" s="13"/>
      <c r="G3" s="24"/>
    </row>
    <row r="4" spans="1:17" s="9" customFormat="1" ht="25.5" customHeight="1" x14ac:dyDescent="0.2">
      <c r="A4" s="275" t="str">
        <f>Overview!B4&amp; " - Effective from "&amp;Overview!D4&amp;" - "&amp;Overview!E4&amp;" new designated EHV charges"</f>
        <v>Aidien Limited - GSP_B - Effective from 1 April 2026 - Final new designated EHV charges</v>
      </c>
      <c r="B4" s="276"/>
      <c r="C4" s="276"/>
      <c r="D4" s="276"/>
      <c r="E4" s="276"/>
      <c r="F4" s="276"/>
      <c r="G4" s="276"/>
      <c r="H4" s="276"/>
      <c r="I4" s="276"/>
      <c r="J4" s="276"/>
      <c r="K4" s="276"/>
      <c r="L4" s="276"/>
      <c r="M4" s="276"/>
      <c r="N4" s="276"/>
      <c r="O4" s="276"/>
      <c r="P4" s="276"/>
      <c r="Q4" s="276"/>
    </row>
    <row r="5" spans="1:17" ht="69.75" customHeight="1" x14ac:dyDescent="0.2">
      <c r="A5" s="28" t="s">
        <v>187</v>
      </c>
      <c r="B5" s="28" t="s">
        <v>95</v>
      </c>
      <c r="C5" s="28" t="s">
        <v>770</v>
      </c>
      <c r="D5" s="28" t="s">
        <v>64</v>
      </c>
      <c r="E5" s="28" t="s">
        <v>96</v>
      </c>
      <c r="F5" s="28" t="s">
        <v>770</v>
      </c>
      <c r="G5" s="28" t="s">
        <v>65</v>
      </c>
      <c r="H5" s="68" t="s">
        <v>60</v>
      </c>
      <c r="I5" s="55" t="s">
        <v>652</v>
      </c>
      <c r="J5" s="68" t="str">
        <f>'Annex 2 Designated EHV charges'!I10</f>
        <v>Import
Super Red
unit charge
(p/kWh)</v>
      </c>
      <c r="K5" s="68" t="str">
        <f>'Annex 2 Designated EHV charges'!J10</f>
        <v>Import
fixed charge
(p/day)</v>
      </c>
      <c r="L5" s="68" t="str">
        <f>'Annex 2 Designated EHV charges'!K10</f>
        <v>Import
capacity charge
(p/kVA/day)</v>
      </c>
      <c r="M5" s="68" t="str">
        <f>'Annex 2 Designated EHV charges'!L10</f>
        <v>Import
exceeded capacity charge
(p/kVA/day)</v>
      </c>
      <c r="N5" s="68" t="str">
        <f>'Annex 2 Designated EHV charges'!M10</f>
        <v>Export
Super Red
unit charge
(p/kWh)</v>
      </c>
      <c r="O5" s="68" t="str">
        <f>'Annex 2 Designated EHV charges'!N10</f>
        <v>Export
fixed charge
(p/day)</v>
      </c>
      <c r="P5" s="68" t="str">
        <f>'Annex 2 Designated EHV charges'!O10</f>
        <v>Export
capacity charge
(p/kVA/day)</v>
      </c>
      <c r="Q5" s="68" t="str">
        <f>'Annex 2 Designated EHV charges'!P10</f>
        <v>Export
exceeded capacity charge
(p/kVA/day)</v>
      </c>
    </row>
    <row r="6" spans="1:17" ht="22.5" customHeight="1" x14ac:dyDescent="0.2">
      <c r="A6" s="45"/>
      <c r="B6" s="45" t="s">
        <v>75</v>
      </c>
      <c r="C6" s="45"/>
      <c r="D6" s="45"/>
      <c r="E6" s="46" t="s">
        <v>76</v>
      </c>
      <c r="F6" s="46"/>
      <c r="G6" s="46"/>
      <c r="H6" s="47"/>
      <c r="I6" s="47"/>
      <c r="J6" s="30"/>
      <c r="K6" s="31"/>
      <c r="L6" s="31"/>
      <c r="M6" s="31"/>
      <c r="N6" s="39"/>
      <c r="O6" s="40"/>
      <c r="P6" s="40"/>
      <c r="Q6" s="40"/>
    </row>
    <row r="7" spans="1:17" ht="22.5" customHeight="1" x14ac:dyDescent="0.2">
      <c r="A7" s="45"/>
      <c r="B7" s="45" t="s">
        <v>77</v>
      </c>
      <c r="C7" s="45"/>
      <c r="D7" s="45"/>
      <c r="E7" s="46" t="s">
        <v>86</v>
      </c>
      <c r="F7" s="46"/>
      <c r="G7" s="46"/>
      <c r="H7" s="47"/>
      <c r="I7" s="47"/>
      <c r="J7" s="30"/>
      <c r="K7" s="31"/>
      <c r="L7" s="31"/>
      <c r="M7" s="31"/>
      <c r="N7" s="39"/>
      <c r="O7" s="40"/>
      <c r="P7" s="40"/>
      <c r="Q7" s="40"/>
    </row>
    <row r="8" spans="1:17" ht="22.5" customHeight="1" x14ac:dyDescent="0.2">
      <c r="A8" s="45"/>
      <c r="B8" s="45" t="s">
        <v>78</v>
      </c>
      <c r="C8" s="45"/>
      <c r="D8" s="45"/>
      <c r="E8" s="46" t="s">
        <v>87</v>
      </c>
      <c r="F8" s="46"/>
      <c r="G8" s="46"/>
      <c r="H8" s="47"/>
      <c r="I8" s="47"/>
      <c r="J8" s="30"/>
      <c r="K8" s="31"/>
      <c r="L8" s="31"/>
      <c r="M8" s="31"/>
      <c r="N8" s="39"/>
      <c r="O8" s="40"/>
      <c r="P8" s="40"/>
      <c r="Q8" s="40"/>
    </row>
    <row r="9" spans="1:17" ht="22.5" customHeight="1" x14ac:dyDescent="0.2">
      <c r="A9" s="45"/>
      <c r="B9" s="45" t="s">
        <v>79</v>
      </c>
      <c r="C9" s="45"/>
      <c r="D9" s="45"/>
      <c r="E9" s="46" t="s">
        <v>88</v>
      </c>
      <c r="F9" s="46"/>
      <c r="G9" s="46"/>
      <c r="H9" s="47"/>
      <c r="I9" s="47"/>
      <c r="J9" s="30"/>
      <c r="K9" s="31"/>
      <c r="L9" s="31"/>
      <c r="M9" s="31"/>
      <c r="N9" s="39"/>
      <c r="O9" s="40"/>
      <c r="P9" s="40"/>
      <c r="Q9" s="40"/>
    </row>
    <row r="10" spans="1:17" ht="22.5" customHeight="1" x14ac:dyDescent="0.2">
      <c r="A10" s="45"/>
      <c r="B10" s="45" t="s">
        <v>80</v>
      </c>
      <c r="C10" s="45"/>
      <c r="D10" s="45"/>
      <c r="E10" s="46" t="s">
        <v>89</v>
      </c>
      <c r="F10" s="46"/>
      <c r="G10" s="46"/>
      <c r="H10" s="47"/>
      <c r="I10" s="47"/>
      <c r="J10" s="30"/>
      <c r="K10" s="31"/>
      <c r="L10" s="31"/>
      <c r="M10" s="31"/>
      <c r="N10" s="39"/>
      <c r="O10" s="40"/>
      <c r="P10" s="40"/>
      <c r="Q10" s="40"/>
    </row>
    <row r="11" spans="1:17" ht="22.5" customHeight="1" x14ac:dyDescent="0.2">
      <c r="A11" s="45"/>
      <c r="B11" s="45" t="s">
        <v>81</v>
      </c>
      <c r="C11" s="45"/>
      <c r="D11" s="45"/>
      <c r="E11" s="46" t="s">
        <v>90</v>
      </c>
      <c r="F11" s="46"/>
      <c r="G11" s="46"/>
      <c r="H11" s="47"/>
      <c r="I11" s="47"/>
      <c r="J11" s="30"/>
      <c r="K11" s="31"/>
      <c r="L11" s="31"/>
      <c r="M11" s="31"/>
      <c r="N11" s="39"/>
      <c r="O11" s="40"/>
      <c r="P11" s="40"/>
      <c r="Q11" s="40"/>
    </row>
    <row r="12" spans="1:17" ht="22.5" customHeight="1" x14ac:dyDescent="0.2">
      <c r="A12" s="45"/>
      <c r="B12" s="45" t="s">
        <v>82</v>
      </c>
      <c r="C12" s="45"/>
      <c r="D12" s="45"/>
      <c r="E12" s="46" t="s">
        <v>91</v>
      </c>
      <c r="F12" s="46"/>
      <c r="G12" s="46"/>
      <c r="H12" s="47"/>
      <c r="I12" s="47"/>
      <c r="J12" s="30"/>
      <c r="K12" s="31"/>
      <c r="L12" s="31"/>
      <c r="M12" s="31"/>
      <c r="N12" s="39"/>
      <c r="O12" s="40"/>
      <c r="P12" s="40"/>
      <c r="Q12" s="40"/>
    </row>
    <row r="13" spans="1:17" ht="22.5" customHeight="1" x14ac:dyDescent="0.2">
      <c r="A13" s="45"/>
      <c r="B13" s="45" t="s">
        <v>83</v>
      </c>
      <c r="C13" s="45"/>
      <c r="D13" s="45"/>
      <c r="E13" s="46" t="s">
        <v>92</v>
      </c>
      <c r="F13" s="46"/>
      <c r="G13" s="46"/>
      <c r="H13" s="47"/>
      <c r="I13" s="47"/>
      <c r="J13" s="30"/>
      <c r="K13" s="31"/>
      <c r="L13" s="31"/>
      <c r="M13" s="31"/>
      <c r="N13" s="39"/>
      <c r="O13" s="40"/>
      <c r="P13" s="40"/>
      <c r="Q13" s="40"/>
    </row>
    <row r="14" spans="1:17" ht="22.5" customHeight="1" x14ac:dyDescent="0.2">
      <c r="A14" s="45"/>
      <c r="B14" s="45" t="s">
        <v>84</v>
      </c>
      <c r="C14" s="45"/>
      <c r="D14" s="45"/>
      <c r="E14" s="46" t="s">
        <v>93</v>
      </c>
      <c r="F14" s="46"/>
      <c r="G14" s="46"/>
      <c r="H14" s="47"/>
      <c r="I14" s="47"/>
      <c r="J14" s="30"/>
      <c r="K14" s="31"/>
      <c r="L14" s="31"/>
      <c r="M14" s="31"/>
      <c r="N14" s="39"/>
      <c r="O14" s="40"/>
      <c r="P14" s="40"/>
      <c r="Q14" s="40"/>
    </row>
    <row r="15" spans="1:17" ht="22.5" customHeight="1" x14ac:dyDescent="0.2">
      <c r="A15" s="45"/>
      <c r="B15" s="45" t="s">
        <v>85</v>
      </c>
      <c r="C15" s="45"/>
      <c r="D15" s="45"/>
      <c r="E15" s="46" t="s">
        <v>94</v>
      </c>
      <c r="F15" s="46"/>
      <c r="G15" s="46"/>
      <c r="H15" s="47"/>
      <c r="I15" s="47"/>
      <c r="J15" s="30"/>
      <c r="K15" s="31"/>
      <c r="L15" s="31"/>
      <c r="M15" s="31"/>
      <c r="N15" s="39"/>
      <c r="O15" s="40"/>
      <c r="P15" s="40"/>
      <c r="Q15" s="40"/>
    </row>
    <row r="17" spans="1:17" ht="27.75" customHeight="1" x14ac:dyDescent="0.2">
      <c r="A17" s="275" t="str">
        <f>Overview!B4&amp; " - Effective from "&amp;Overview!D4&amp;" - "&amp;Overview!E4&amp;" new designated EHV line loss factors"</f>
        <v>Aidien Limited - GSP_B - Effective from 1 April 2026 - Final new designated EHV line loss factors</v>
      </c>
      <c r="B17" s="276"/>
      <c r="C17" s="276"/>
      <c r="D17" s="276"/>
      <c r="E17" s="276"/>
      <c r="F17" s="276"/>
      <c r="G17" s="276"/>
      <c r="H17" s="276"/>
      <c r="I17" s="276"/>
      <c r="J17" s="276"/>
      <c r="K17" s="276"/>
      <c r="L17" s="276"/>
      <c r="M17" s="276"/>
      <c r="N17" s="276"/>
      <c r="O17" s="276"/>
      <c r="P17" s="276"/>
      <c r="Q17" s="276"/>
    </row>
    <row r="18" spans="1:17" ht="62.25" customHeight="1" x14ac:dyDescent="0.2">
      <c r="A18" s="28" t="s">
        <v>187</v>
      </c>
      <c r="B18" s="28" t="s">
        <v>95</v>
      </c>
      <c r="C18" s="28" t="s">
        <v>770</v>
      </c>
      <c r="D18" s="28" t="s">
        <v>64</v>
      </c>
      <c r="E18" s="28" t="s">
        <v>96</v>
      </c>
      <c r="F18" s="28" t="s">
        <v>770</v>
      </c>
      <c r="G18" s="28" t="s">
        <v>65</v>
      </c>
      <c r="H18" s="68" t="s">
        <v>60</v>
      </c>
      <c r="I18" s="55" t="s">
        <v>652</v>
      </c>
      <c r="J18" s="34" t="s">
        <v>154</v>
      </c>
      <c r="K18" s="34" t="s">
        <v>153</v>
      </c>
      <c r="L18" s="34" t="s">
        <v>155</v>
      </c>
      <c r="M18" s="34" t="s">
        <v>156</v>
      </c>
      <c r="N18" s="36" t="s">
        <v>157</v>
      </c>
      <c r="O18" s="36" t="s">
        <v>158</v>
      </c>
      <c r="P18" s="36" t="s">
        <v>159</v>
      </c>
      <c r="Q18" s="36" t="s">
        <v>160</v>
      </c>
    </row>
    <row r="19" spans="1:17" ht="22.5" customHeight="1" x14ac:dyDescent="0.2">
      <c r="A19" s="45"/>
      <c r="B19" s="45" t="s">
        <v>39</v>
      </c>
      <c r="C19" s="45"/>
      <c r="D19" s="45"/>
      <c r="E19" s="46" t="s">
        <v>50</v>
      </c>
      <c r="F19" s="37"/>
      <c r="G19" s="37"/>
      <c r="H19" s="38"/>
      <c r="I19" s="38"/>
      <c r="J19" s="41"/>
      <c r="K19" s="41"/>
      <c r="L19" s="32"/>
      <c r="M19" s="33"/>
      <c r="N19" s="35"/>
      <c r="O19" s="35"/>
      <c r="P19" s="35"/>
      <c r="Q19" s="35"/>
    </row>
    <row r="20" spans="1:17" ht="22.5" customHeight="1" x14ac:dyDescent="0.2">
      <c r="A20" s="45"/>
      <c r="B20" s="45" t="s">
        <v>40</v>
      </c>
      <c r="C20" s="45"/>
      <c r="D20" s="45"/>
      <c r="E20" s="46" t="s">
        <v>51</v>
      </c>
      <c r="F20" s="37"/>
      <c r="G20" s="37"/>
      <c r="H20" s="38"/>
      <c r="I20" s="38"/>
      <c r="J20" s="41"/>
      <c r="K20" s="41"/>
      <c r="L20" s="32"/>
      <c r="M20" s="33"/>
      <c r="N20" s="35"/>
      <c r="O20" s="35"/>
      <c r="P20" s="35"/>
      <c r="Q20" s="35"/>
    </row>
    <row r="21" spans="1:17" ht="22.5" customHeight="1" x14ac:dyDescent="0.2">
      <c r="A21" s="45"/>
      <c r="B21" s="45" t="s">
        <v>41</v>
      </c>
      <c r="C21" s="45"/>
      <c r="D21" s="45"/>
      <c r="E21" s="46" t="s">
        <v>52</v>
      </c>
      <c r="F21" s="37"/>
      <c r="G21" s="37"/>
      <c r="H21" s="38"/>
      <c r="I21" s="38"/>
      <c r="J21" s="41"/>
      <c r="K21" s="41"/>
      <c r="L21" s="32"/>
      <c r="M21" s="33"/>
      <c r="N21" s="35"/>
      <c r="O21" s="35"/>
      <c r="P21" s="35"/>
      <c r="Q21" s="35"/>
    </row>
    <row r="22" spans="1:17" ht="22.5" customHeight="1" x14ac:dyDescent="0.2">
      <c r="A22" s="45"/>
      <c r="B22" s="45" t="s">
        <v>42</v>
      </c>
      <c r="C22" s="45"/>
      <c r="D22" s="45"/>
      <c r="E22" s="46" t="s">
        <v>53</v>
      </c>
      <c r="F22" s="37"/>
      <c r="G22" s="37"/>
      <c r="H22" s="38"/>
      <c r="I22" s="38"/>
      <c r="J22" s="41"/>
      <c r="K22" s="41"/>
      <c r="L22" s="32"/>
      <c r="M22" s="33"/>
      <c r="N22" s="35"/>
      <c r="O22" s="35"/>
      <c r="P22" s="35"/>
      <c r="Q22" s="35"/>
    </row>
    <row r="23" spans="1:17" ht="22.5" customHeight="1" x14ac:dyDescent="0.2">
      <c r="A23" s="45"/>
      <c r="B23" s="45" t="s">
        <v>43</v>
      </c>
      <c r="C23" s="45"/>
      <c r="D23" s="45"/>
      <c r="E23" s="46" t="s">
        <v>54</v>
      </c>
      <c r="F23" s="37"/>
      <c r="G23" s="37"/>
      <c r="H23" s="38"/>
      <c r="I23" s="38"/>
      <c r="J23" s="41"/>
      <c r="K23" s="41"/>
      <c r="L23" s="32"/>
      <c r="M23" s="33"/>
      <c r="N23" s="35"/>
      <c r="O23" s="35"/>
      <c r="P23" s="35"/>
      <c r="Q23" s="35"/>
    </row>
    <row r="24" spans="1:17" ht="22.5" customHeight="1" x14ac:dyDescent="0.2">
      <c r="A24" s="45"/>
      <c r="B24" s="45" t="s">
        <v>44</v>
      </c>
      <c r="C24" s="45"/>
      <c r="D24" s="45"/>
      <c r="E24" s="46" t="s">
        <v>55</v>
      </c>
      <c r="F24" s="37"/>
      <c r="G24" s="37"/>
      <c r="H24" s="38"/>
      <c r="I24" s="38"/>
      <c r="J24" s="41"/>
      <c r="K24" s="41"/>
      <c r="L24" s="32"/>
      <c r="M24" s="33"/>
      <c r="N24" s="35"/>
      <c r="O24" s="35"/>
      <c r="P24" s="35"/>
      <c r="Q24" s="35"/>
    </row>
    <row r="25" spans="1:17" ht="22.5" customHeight="1" x14ac:dyDescent="0.2">
      <c r="A25" s="45"/>
      <c r="B25" s="45" t="s">
        <v>45</v>
      </c>
      <c r="C25" s="45"/>
      <c r="D25" s="45"/>
      <c r="E25" s="46" t="s">
        <v>56</v>
      </c>
      <c r="F25" s="37"/>
      <c r="G25" s="37"/>
      <c r="H25" s="38"/>
      <c r="I25" s="38"/>
      <c r="J25" s="41"/>
      <c r="K25" s="41"/>
      <c r="L25" s="32"/>
      <c r="M25" s="33"/>
      <c r="N25" s="35"/>
      <c r="O25" s="35"/>
      <c r="P25" s="35"/>
      <c r="Q25" s="35"/>
    </row>
    <row r="26" spans="1:17" ht="22.5" customHeight="1" x14ac:dyDescent="0.2">
      <c r="A26" s="45"/>
      <c r="B26" s="45" t="s">
        <v>46</v>
      </c>
      <c r="C26" s="45"/>
      <c r="D26" s="45"/>
      <c r="E26" s="46" t="s">
        <v>57</v>
      </c>
      <c r="F26" s="37"/>
      <c r="G26" s="37"/>
      <c r="H26" s="38"/>
      <c r="I26" s="38"/>
      <c r="J26" s="41"/>
      <c r="K26" s="41"/>
      <c r="L26" s="32"/>
      <c r="M26" s="33"/>
      <c r="N26" s="35"/>
      <c r="O26" s="35"/>
      <c r="P26" s="35"/>
      <c r="Q26" s="35"/>
    </row>
    <row r="27" spans="1:17" ht="22.5" customHeight="1" x14ac:dyDescent="0.2">
      <c r="A27" s="45"/>
      <c r="B27" s="45" t="s">
        <v>47</v>
      </c>
      <c r="C27" s="45"/>
      <c r="D27" s="45"/>
      <c r="E27" s="46" t="s">
        <v>58</v>
      </c>
      <c r="F27" s="37"/>
      <c r="G27" s="37"/>
      <c r="H27" s="38"/>
      <c r="I27" s="38"/>
      <c r="J27" s="41"/>
      <c r="K27" s="41"/>
      <c r="L27" s="32"/>
      <c r="M27" s="33"/>
      <c r="N27" s="35"/>
      <c r="O27" s="35"/>
      <c r="P27" s="35"/>
      <c r="Q27" s="35"/>
    </row>
    <row r="28" spans="1:17" ht="22.5" customHeight="1" x14ac:dyDescent="0.2">
      <c r="A28" s="45"/>
      <c r="B28" s="45" t="s">
        <v>48</v>
      </c>
      <c r="C28" s="45"/>
      <c r="D28" s="45"/>
      <c r="E28" s="46" t="s">
        <v>59</v>
      </c>
      <c r="F28" s="37"/>
      <c r="G28" s="37"/>
      <c r="H28" s="38"/>
      <c r="I28" s="38"/>
      <c r="J28" s="41"/>
      <c r="K28" s="41"/>
      <c r="L28" s="32"/>
      <c r="M28" s="33"/>
      <c r="N28" s="35"/>
      <c r="O28" s="35"/>
      <c r="P28" s="35"/>
      <c r="Q28" s="35"/>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H1:I1"/>
    <mergeCell ref="A4:Q4"/>
    <mergeCell ref="A2:Q2"/>
    <mergeCell ref="A17:Q17"/>
  </mergeCells>
  <hyperlinks>
    <hyperlink ref="A1" location="Overview!A1" display="Back to Overview" xr:uid="{00000000-0004-0000-0800-000000000000}"/>
  </hyperlinks>
  <pageMargins left="0.39370078740157483" right="0.39370078740157483" top="0.70866141732283472" bottom="0.74803149606299213" header="0.27559055118110237" footer="0.27559055118110237"/>
  <pageSetup paperSize="9" scale="32" fitToHeight="0" orientation="portrait" r:id="rId2"/>
  <headerFooter scaleWithDoc="0">
    <oddHeader>&amp;LAnnex 6 - New Designated EHV Properties. Addendum to Schedule of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164"/>
  <sheetViews>
    <sheetView zoomScaleNormal="100" zoomScaleSheetLayoutView="100" workbookViewId="0">
      <selection activeCell="B9" sqref="B9"/>
    </sheetView>
  </sheetViews>
  <sheetFormatPr defaultColWidth="9.140625" defaultRowHeight="27.75" customHeight="1" x14ac:dyDescent="0.2"/>
  <cols>
    <col min="1" max="1" width="63.42578125" style="2" customWidth="1"/>
    <col min="2" max="2" width="19.85546875" style="3" customWidth="1"/>
    <col min="3" max="3" width="6.85546875" style="2" customWidth="1"/>
    <col min="4" max="5" width="17.5703125" style="3" customWidth="1"/>
    <col min="6" max="16384" width="9.140625" style="2"/>
  </cols>
  <sheetData>
    <row r="1" spans="1:5" ht="27.75" customHeight="1" x14ac:dyDescent="0.2">
      <c r="A1" s="13" t="s">
        <v>30</v>
      </c>
      <c r="B1" s="277"/>
      <c r="C1" s="277"/>
      <c r="D1" s="164"/>
      <c r="E1" s="164"/>
    </row>
    <row r="2" spans="1:5" ht="35.1" customHeight="1" x14ac:dyDescent="0.2">
      <c r="A2" s="245" t="str">
        <f>Overview!B4&amp; " - Effective from "&amp;Overview!D4&amp;" - "&amp;Overview!E4&amp;" Supplier of Last Resort and Eligible Bad Debt Pass-Through Costs"</f>
        <v>Aidien Limited - GSP_B - Effective from 1 April 2026 - Final Supplier of Last Resort and Eligible Bad Debt Pass-Through Costs</v>
      </c>
      <c r="B2" s="246"/>
      <c r="C2" s="246"/>
      <c r="D2" s="246"/>
      <c r="E2" s="247"/>
    </row>
    <row r="3" spans="1:5" s="71" customFormat="1" ht="21" customHeight="1" x14ac:dyDescent="0.2">
      <c r="A3" s="78"/>
      <c r="B3" s="78"/>
      <c r="C3" s="78"/>
      <c r="D3" s="78"/>
      <c r="E3" s="78"/>
    </row>
    <row r="4" spans="1:5" ht="78.75" customHeight="1" x14ac:dyDescent="0.2">
      <c r="A4" s="28" t="s">
        <v>172</v>
      </c>
      <c r="B4" s="14" t="s">
        <v>468</v>
      </c>
      <c r="C4" s="14" t="s">
        <v>34</v>
      </c>
      <c r="D4" s="14" t="s">
        <v>516</v>
      </c>
      <c r="E4" s="14" t="s">
        <v>517</v>
      </c>
    </row>
    <row r="5" spans="1:5" ht="34.5" customHeight="1" x14ac:dyDescent="0.2">
      <c r="A5" s="16" t="s">
        <v>706</v>
      </c>
      <c r="B5" s="43" t="str">
        <f>IF(IFERROR(INDEX('Annex 1 LV, HV and UMS charges'!$B$12:$B$45,MATCH($A5,'Annex 1 LV, HV and UMS charges'!$A$12:$A$310,0)),INDEX('Annex 4 LDNO charges'!$B$14:$B$203,MATCH($A5,'Annex 4 LDNO charges'!$A$14:$A$203,0)))=0,"",IFERROR(INDEX('Annex 1 LV, HV and UMS charges'!$B$12:$B$45,MATCH($A5,'Annex 1 LV, HV and UMS charges'!$A$12:$A$310,0)),INDEX('Annex 4 LDNO charges'!$B$14:$B$203,MATCH($A5,'Annex 4 LDNO charges'!$A$14:$A$203,0))))</f>
        <v>B01,B02,B03</v>
      </c>
      <c r="C5" s="172" t="s">
        <v>639</v>
      </c>
      <c r="D5" s="173">
        <v>0</v>
      </c>
      <c r="E5" s="173">
        <v>0</v>
      </c>
    </row>
    <row r="6" spans="1:5" ht="30" x14ac:dyDescent="0.2">
      <c r="A6" s="16" t="s">
        <v>653</v>
      </c>
      <c r="B6" s="43" t="str">
        <f>IF(IFERROR(INDEX('Annex 1 LV, HV and UMS charges'!$B$12:$B$45,MATCH($A6,'Annex 1 LV, HV and UMS charges'!$A$12:$A$310,0)),INDEX('Annex 4 LDNO charges'!$B$14:$B$203,MATCH($A6,'Annex 4 LDNO charges'!$A$14:$A$203,0)))=0,"",IFERROR(INDEX('Annex 1 LV, HV and UMS charges'!$B$12:$B$45,MATCH($A6,'Annex 1 LV, HV and UMS charges'!$A$12:$A$310,0)),INDEX('Annex 4 LDNO charges'!$B$14:$B$203,MATCH($A6,'Annex 4 LDNO charges'!$A$14:$A$203,0))))</f>
        <v>B07,B08,B09</v>
      </c>
      <c r="C6" s="157" t="s">
        <v>638</v>
      </c>
      <c r="D6" s="174"/>
      <c r="E6" s="173">
        <v>0</v>
      </c>
    </row>
    <row r="7" spans="1:5" ht="30" x14ac:dyDescent="0.2">
      <c r="A7" s="16" t="s">
        <v>654</v>
      </c>
      <c r="B7" s="43" t="str">
        <f>IF(IFERROR(INDEX('Annex 1 LV, HV and UMS charges'!$B$12:$B$45,MATCH($A7,'Annex 1 LV, HV and UMS charges'!$A$12:$A$310,0)),INDEX('Annex 4 LDNO charges'!$B$14:$B$203,MATCH($A7,'Annex 4 LDNO charges'!$A$14:$A$203,0)))=0,"",IFERROR(INDEX('Annex 1 LV, HV and UMS charges'!$B$12:$B$45,MATCH($A7,'Annex 1 LV, HV and UMS charges'!$A$12:$A$310,0)),INDEX('Annex 4 LDNO charges'!$B$14:$B$203,MATCH($A7,'Annex 4 LDNO charges'!$A$14:$A$203,0))))</f>
        <v>B10,B11,B12</v>
      </c>
      <c r="C7" s="157" t="s">
        <v>638</v>
      </c>
      <c r="D7" s="174"/>
      <c r="E7" s="173">
        <v>0</v>
      </c>
    </row>
    <row r="8" spans="1:5" ht="30" x14ac:dyDescent="0.2">
      <c r="A8" s="16" t="s">
        <v>655</v>
      </c>
      <c r="B8" s="43" t="str">
        <f>IF(IFERROR(INDEX('Annex 1 LV, HV and UMS charges'!$B$12:$B$45,MATCH($A8,'Annex 1 LV, HV and UMS charges'!$A$12:$A$310,0)),INDEX('Annex 4 LDNO charges'!$B$14:$B$203,MATCH($A8,'Annex 4 LDNO charges'!$A$14:$A$203,0)))=0,"",IFERROR(INDEX('Annex 1 LV, HV and UMS charges'!$B$12:$B$45,MATCH($A8,'Annex 1 LV, HV and UMS charges'!$A$12:$A$310,0)),INDEX('Annex 4 LDNO charges'!$B$14:$B$203,MATCH($A8,'Annex 4 LDNO charges'!$A$14:$A$203,0))))</f>
        <v>B13,B14,B15</v>
      </c>
      <c r="C8" s="157" t="s">
        <v>638</v>
      </c>
      <c r="D8" s="174"/>
      <c r="E8" s="173">
        <v>0</v>
      </c>
    </row>
    <row r="9" spans="1:5" ht="30" x14ac:dyDescent="0.2">
      <c r="A9" s="16" t="s">
        <v>656</v>
      </c>
      <c r="B9" s="43" t="str">
        <f>IF(IFERROR(INDEX('Annex 1 LV, HV and UMS charges'!$B$12:$B$45,MATCH($A9,'Annex 1 LV, HV and UMS charges'!$A$12:$A$310,0)),INDEX('Annex 4 LDNO charges'!$B$14:$B$203,MATCH($A9,'Annex 4 LDNO charges'!$A$14:$A$203,0)))=0,"",IFERROR(INDEX('Annex 1 LV, HV and UMS charges'!$B$12:$B$45,MATCH($A9,'Annex 1 LV, HV and UMS charges'!$A$12:$A$310,0)),INDEX('Annex 4 LDNO charges'!$B$14:$B$203,MATCH($A9,'Annex 4 LDNO charges'!$A$14:$A$203,0))))</f>
        <v>B16,B17,B18</v>
      </c>
      <c r="C9" s="157" t="s">
        <v>638</v>
      </c>
      <c r="D9" s="174"/>
      <c r="E9" s="173">
        <v>0</v>
      </c>
    </row>
    <row r="10" spans="1:5" ht="30" x14ac:dyDescent="0.2">
      <c r="A10" s="16" t="s">
        <v>657</v>
      </c>
      <c r="B10" s="43" t="str">
        <f>IF(IFERROR(INDEX('Annex 1 LV, HV and UMS charges'!$B$12:$B$45,MATCH($A10,'Annex 1 LV, HV and UMS charges'!$A$12:$A$310,0)),INDEX('Annex 4 LDNO charges'!$B$14:$B$203,MATCH($A10,'Annex 4 LDNO charges'!$A$14:$A$203,0)))=0,"",IFERROR(INDEX('Annex 1 LV, HV and UMS charges'!$B$12:$B$45,MATCH($A10,'Annex 1 LV, HV and UMS charges'!$A$12:$A$310,0)),INDEX('Annex 4 LDNO charges'!$B$14:$B$203,MATCH($A10,'Annex 4 LDNO charges'!$A$14:$A$203,0))))</f>
        <v>B19,B20,B21</v>
      </c>
      <c r="C10" s="157" t="s">
        <v>638</v>
      </c>
      <c r="D10" s="174"/>
      <c r="E10" s="173">
        <v>0</v>
      </c>
    </row>
    <row r="11" spans="1:5" ht="24.95" customHeight="1" x14ac:dyDescent="0.2">
      <c r="A11" s="158" t="s">
        <v>521</v>
      </c>
      <c r="B11" s="43" t="str">
        <f>IF(IFERROR(INDEX('Annex 1 LV, HV and UMS charges'!$B$12:$B$45,MATCH($A11,'Annex 1 LV, HV and UMS charges'!$A$12:$A$310,0)),INDEX('Annex 4 LDNO charges'!$B$14:$B$203,MATCH($A11,'Annex 4 LDNO charges'!$A$14:$A$203,0)))=0,"",IFERROR(INDEX('Annex 1 LV, HV and UMS charges'!$B$12:$B$45,MATCH($A11,'Annex 1 LV, HV and UMS charges'!$A$12:$A$310,0)),INDEX('Annex 4 LDNO charges'!$B$14:$B$203,MATCH($A11,'Annex 4 LDNO charges'!$A$14:$A$203,0))))</f>
        <v>B25,B26,B27</v>
      </c>
      <c r="C11" s="157">
        <v>0</v>
      </c>
      <c r="D11" s="174"/>
      <c r="E11" s="173">
        <v>0</v>
      </c>
    </row>
    <row r="12" spans="1:5" ht="24.95" customHeight="1" x14ac:dyDescent="0.2">
      <c r="A12" s="158" t="s">
        <v>522</v>
      </c>
      <c r="B12" s="43" t="str">
        <f>IF(IFERROR(INDEX('Annex 1 LV, HV and UMS charges'!$B$12:$B$45,MATCH($A12,'Annex 1 LV, HV and UMS charges'!$A$12:$A$310,0)),INDEX('Annex 4 LDNO charges'!$B$14:$B$203,MATCH($A12,'Annex 4 LDNO charges'!$A$14:$A$203,0)))=0,"",IFERROR(INDEX('Annex 1 LV, HV and UMS charges'!$B$12:$B$45,MATCH($A12,'Annex 1 LV, HV and UMS charges'!$A$12:$A$310,0)),INDEX('Annex 4 LDNO charges'!$B$14:$B$203,MATCH($A12,'Annex 4 LDNO charges'!$A$14:$A$203,0))))</f>
        <v>B28,B29,B30</v>
      </c>
      <c r="C12" s="157">
        <v>0</v>
      </c>
      <c r="D12" s="174"/>
      <c r="E12" s="173">
        <v>0</v>
      </c>
    </row>
    <row r="13" spans="1:5" ht="24.95" customHeight="1" x14ac:dyDescent="0.2">
      <c r="A13" s="158" t="s">
        <v>523</v>
      </c>
      <c r="B13" s="43" t="str">
        <f>IF(IFERROR(INDEX('Annex 1 LV, HV and UMS charges'!$B$12:$B$45,MATCH($A13,'Annex 1 LV, HV and UMS charges'!$A$12:$A$310,0)),INDEX('Annex 4 LDNO charges'!$B$14:$B$203,MATCH($A13,'Annex 4 LDNO charges'!$A$14:$A$203,0)))=0,"",IFERROR(INDEX('Annex 1 LV, HV and UMS charges'!$B$12:$B$45,MATCH($A13,'Annex 1 LV, HV and UMS charges'!$A$12:$A$310,0)),INDEX('Annex 4 LDNO charges'!$B$14:$B$203,MATCH($A13,'Annex 4 LDNO charges'!$A$14:$A$203,0))))</f>
        <v>B31,B32,B33</v>
      </c>
      <c r="C13" s="157">
        <v>0</v>
      </c>
      <c r="D13" s="174"/>
      <c r="E13" s="173">
        <v>0</v>
      </c>
    </row>
    <row r="14" spans="1:5" ht="24.95" customHeight="1" x14ac:dyDescent="0.2">
      <c r="A14" s="158" t="s">
        <v>524</v>
      </c>
      <c r="B14" s="43" t="str">
        <f>IF(IFERROR(INDEX('Annex 1 LV, HV and UMS charges'!$B$12:$B$45,MATCH($A14,'Annex 1 LV, HV and UMS charges'!$A$12:$A$310,0)),INDEX('Annex 4 LDNO charges'!$B$14:$B$203,MATCH($A14,'Annex 4 LDNO charges'!$A$14:$A$203,0)))=0,"",IFERROR(INDEX('Annex 1 LV, HV and UMS charges'!$B$12:$B$45,MATCH($A14,'Annex 1 LV, HV and UMS charges'!$A$12:$A$310,0)),INDEX('Annex 4 LDNO charges'!$B$14:$B$203,MATCH($A14,'Annex 4 LDNO charges'!$A$14:$A$203,0))))</f>
        <v>B34,B35,B36</v>
      </c>
      <c r="C14" s="157">
        <v>0</v>
      </c>
      <c r="D14" s="174"/>
      <c r="E14" s="173">
        <v>0</v>
      </c>
    </row>
    <row r="15" spans="1:5" ht="24.95" customHeight="1" x14ac:dyDescent="0.2">
      <c r="A15" s="161" t="s">
        <v>525</v>
      </c>
      <c r="B15" s="43" t="str">
        <f>IF(IFERROR(INDEX('Annex 1 LV, HV and UMS charges'!$B$12:$B$45,MATCH($A15,'Annex 1 LV, HV and UMS charges'!$A$12:$A$310,0)),INDEX('Annex 4 LDNO charges'!$B$14:$B$203,MATCH($A15,'Annex 4 LDNO charges'!$A$14:$A$203,0)))=0,"",IFERROR(INDEX('Annex 1 LV, HV and UMS charges'!$B$12:$B$45,MATCH($A15,'Annex 1 LV, HV and UMS charges'!$A$12:$A$310,0)),INDEX('Annex 4 LDNO charges'!$B$14:$B$203,MATCH($A15,'Annex 4 LDNO charges'!$A$14:$A$203,0))))</f>
        <v>B37,B38,B39</v>
      </c>
      <c r="C15" s="157">
        <v>0</v>
      </c>
      <c r="D15" s="174"/>
      <c r="E15" s="173">
        <v>0</v>
      </c>
    </row>
    <row r="16" spans="1:5" ht="24.95" customHeight="1" x14ac:dyDescent="0.2">
      <c r="A16" s="161" t="s">
        <v>526</v>
      </c>
      <c r="B16" s="43" t="str">
        <f>IF(IFERROR(INDEX('Annex 1 LV, HV and UMS charges'!$B$12:$B$45,MATCH($A16,'Annex 1 LV, HV and UMS charges'!$A$12:$A$310,0)),INDEX('Annex 4 LDNO charges'!$B$14:$B$203,MATCH($A16,'Annex 4 LDNO charges'!$A$14:$A$203,0)))=0,"",IFERROR(INDEX('Annex 1 LV, HV and UMS charges'!$B$12:$B$45,MATCH($A16,'Annex 1 LV, HV and UMS charges'!$A$12:$A$310,0)),INDEX('Annex 4 LDNO charges'!$B$14:$B$203,MATCH($A16,'Annex 4 LDNO charges'!$A$14:$A$203,0))))</f>
        <v>B40,B41</v>
      </c>
      <c r="C16" s="157">
        <v>0</v>
      </c>
      <c r="D16" s="174"/>
      <c r="E16" s="173">
        <v>0</v>
      </c>
    </row>
    <row r="17" spans="1:5" ht="24.95" customHeight="1" x14ac:dyDescent="0.2">
      <c r="A17" s="161" t="s">
        <v>527</v>
      </c>
      <c r="B17" s="43" t="str">
        <f>IF(IFERROR(INDEX('Annex 1 LV, HV and UMS charges'!$B$12:$B$45,MATCH($A17,'Annex 1 LV, HV and UMS charges'!$A$12:$A$310,0)),INDEX('Annex 4 LDNO charges'!$B$14:$B$203,MATCH($A17,'Annex 4 LDNO charges'!$A$14:$A$203,0)))=0,"",IFERROR(INDEX('Annex 1 LV, HV and UMS charges'!$B$12:$B$45,MATCH($A17,'Annex 1 LV, HV and UMS charges'!$A$12:$A$310,0)),INDEX('Annex 4 LDNO charges'!$B$14:$B$203,MATCH($A17,'Annex 4 LDNO charges'!$A$14:$A$203,0))))</f>
        <v>B42,B43</v>
      </c>
      <c r="C17" s="157">
        <v>0</v>
      </c>
      <c r="D17" s="174"/>
      <c r="E17" s="173">
        <v>0</v>
      </c>
    </row>
    <row r="18" spans="1:5" ht="24.95" customHeight="1" x14ac:dyDescent="0.2">
      <c r="A18" s="161" t="s">
        <v>528</v>
      </c>
      <c r="B18" s="43" t="str">
        <f>IF(IFERROR(INDEX('Annex 1 LV, HV and UMS charges'!$B$12:$B$45,MATCH($A18,'Annex 1 LV, HV and UMS charges'!$A$12:$A$310,0)),INDEX('Annex 4 LDNO charges'!$B$14:$B$203,MATCH($A18,'Annex 4 LDNO charges'!$A$14:$A$203,0)))=0,"",IFERROR(INDEX('Annex 1 LV, HV and UMS charges'!$B$12:$B$45,MATCH($A18,'Annex 1 LV, HV and UMS charges'!$A$12:$A$310,0)),INDEX('Annex 4 LDNO charges'!$B$14:$B$203,MATCH($A18,'Annex 4 LDNO charges'!$A$14:$A$203,0))))</f>
        <v>B44,B45</v>
      </c>
      <c r="C18" s="157">
        <v>0</v>
      </c>
      <c r="D18" s="174"/>
      <c r="E18" s="173">
        <v>0</v>
      </c>
    </row>
    <row r="19" spans="1:5" ht="24.95" customHeight="1" x14ac:dyDescent="0.2">
      <c r="A19" s="161" t="s">
        <v>529</v>
      </c>
      <c r="B19" s="43" t="str">
        <f>IF(IFERROR(INDEX('Annex 1 LV, HV and UMS charges'!$B$12:$B$45,MATCH($A19,'Annex 1 LV, HV and UMS charges'!$A$12:$A$310,0)),INDEX('Annex 4 LDNO charges'!$B$14:$B$203,MATCH($A19,'Annex 4 LDNO charges'!$A$14:$A$203,0)))=0,"",IFERROR(INDEX('Annex 1 LV, HV and UMS charges'!$B$12:$B$45,MATCH($A19,'Annex 1 LV, HV and UMS charges'!$A$12:$A$310,0)),INDEX('Annex 4 LDNO charges'!$B$14:$B$203,MATCH($A19,'Annex 4 LDNO charges'!$A$14:$A$203,0))))</f>
        <v>B46,B47</v>
      </c>
      <c r="C19" s="157">
        <v>0</v>
      </c>
      <c r="D19" s="174"/>
      <c r="E19" s="173">
        <v>0</v>
      </c>
    </row>
    <row r="20" spans="1:5" ht="24.95" customHeight="1" x14ac:dyDescent="0.2">
      <c r="A20" s="161" t="s">
        <v>530</v>
      </c>
      <c r="B20" s="43" t="str">
        <f>IF(IFERROR(INDEX('Annex 1 LV, HV and UMS charges'!$B$12:$B$45,MATCH($A20,'Annex 1 LV, HV and UMS charges'!$A$12:$A$310,0)),INDEX('Annex 4 LDNO charges'!$B$14:$B$203,MATCH($A20,'Annex 4 LDNO charges'!$A$14:$A$203,0)))=0,"",IFERROR(INDEX('Annex 1 LV, HV and UMS charges'!$B$12:$B$45,MATCH($A20,'Annex 1 LV, HV and UMS charges'!$A$12:$A$310,0)),INDEX('Annex 4 LDNO charges'!$B$14:$B$203,MATCH($A20,'Annex 4 LDNO charges'!$A$14:$A$203,0))))</f>
        <v>B48,B49</v>
      </c>
      <c r="C20" s="157">
        <v>0</v>
      </c>
      <c r="D20" s="174"/>
      <c r="E20" s="173">
        <v>0</v>
      </c>
    </row>
    <row r="21" spans="1:5" ht="24.95" customHeight="1" x14ac:dyDescent="0.2">
      <c r="A21" s="161" t="s">
        <v>531</v>
      </c>
      <c r="B21" s="43" t="str">
        <f>IF(IFERROR(INDEX('Annex 1 LV, HV and UMS charges'!$B$12:$B$45,MATCH($A21,'Annex 1 LV, HV and UMS charges'!$A$12:$A$310,0)),INDEX('Annex 4 LDNO charges'!$B$14:$B$203,MATCH($A21,'Annex 4 LDNO charges'!$A$14:$A$203,0)))=0,"",IFERROR(INDEX('Annex 1 LV, HV and UMS charges'!$B$12:$B$45,MATCH($A21,'Annex 1 LV, HV and UMS charges'!$A$12:$A$310,0)),INDEX('Annex 4 LDNO charges'!$B$14:$B$203,MATCH($A21,'Annex 4 LDNO charges'!$A$14:$A$203,0))))</f>
        <v>B50,B51</v>
      </c>
      <c r="C21" s="157">
        <v>0</v>
      </c>
      <c r="D21" s="174"/>
      <c r="E21" s="173">
        <v>0</v>
      </c>
    </row>
    <row r="22" spans="1:5" ht="24.95" customHeight="1" x14ac:dyDescent="0.2">
      <c r="A22" s="161" t="s">
        <v>532</v>
      </c>
      <c r="B22" s="43" t="str">
        <f>IF(IFERROR(INDEX('Annex 1 LV, HV and UMS charges'!$B$12:$B$45,MATCH($A22,'Annex 1 LV, HV and UMS charges'!$A$12:$A$310,0)),INDEX('Annex 4 LDNO charges'!$B$14:$B$203,MATCH($A22,'Annex 4 LDNO charges'!$A$14:$A$203,0)))=0,"",IFERROR(INDEX('Annex 1 LV, HV and UMS charges'!$B$12:$B$45,MATCH($A22,'Annex 1 LV, HV and UMS charges'!$A$12:$A$310,0)),INDEX('Annex 4 LDNO charges'!$B$14:$B$203,MATCH($A22,'Annex 4 LDNO charges'!$A$14:$A$203,0))))</f>
        <v>B52,B53</v>
      </c>
      <c r="C22" s="157">
        <v>0</v>
      </c>
      <c r="D22" s="174"/>
      <c r="E22" s="173">
        <v>0</v>
      </c>
    </row>
    <row r="23" spans="1:5" ht="24.95" customHeight="1" x14ac:dyDescent="0.2">
      <c r="A23" s="158" t="s">
        <v>533</v>
      </c>
      <c r="B23" s="43" t="str">
        <f>IF(IFERROR(INDEX('Annex 1 LV, HV and UMS charges'!$B$12:$B$45,MATCH($A23,'Annex 1 LV, HV and UMS charges'!$A$12:$A$310,0)),INDEX('Annex 4 LDNO charges'!$B$14:$B$203,MATCH($A23,'Annex 4 LDNO charges'!$A$14:$A$203,0)))=0,"",IFERROR(INDEX('Annex 1 LV, HV and UMS charges'!$B$12:$B$45,MATCH($A23,'Annex 1 LV, HV and UMS charges'!$A$12:$A$310,0)),INDEX('Annex 4 LDNO charges'!$B$14:$B$203,MATCH($A23,'Annex 4 LDNO charges'!$A$14:$A$203,0))))</f>
        <v>B54,B55</v>
      </c>
      <c r="C23" s="157">
        <v>0</v>
      </c>
      <c r="D23" s="174"/>
      <c r="E23" s="173">
        <v>0</v>
      </c>
    </row>
    <row r="24" spans="1:5" ht="24.95" customHeight="1" x14ac:dyDescent="0.2">
      <c r="A24" s="158" t="s">
        <v>534</v>
      </c>
      <c r="B24" s="43" t="str">
        <f>IF(IFERROR(INDEX('Annex 1 LV, HV and UMS charges'!$B$12:$B$45,MATCH($A24,'Annex 1 LV, HV and UMS charges'!$A$12:$A$310,0)),INDEX('Annex 4 LDNO charges'!$B$14:$B$203,MATCH($A24,'Annex 4 LDNO charges'!$A$14:$A$203,0)))=0,"",IFERROR(INDEX('Annex 1 LV, HV and UMS charges'!$B$12:$B$45,MATCH($A24,'Annex 1 LV, HV and UMS charges'!$A$12:$A$310,0)),INDEX('Annex 4 LDNO charges'!$B$14:$B$203,MATCH($A24,'Annex 4 LDNO charges'!$A$14:$A$203,0))))</f>
        <v>B56,B57</v>
      </c>
      <c r="C24" s="157">
        <v>0</v>
      </c>
      <c r="D24" s="174"/>
      <c r="E24" s="173">
        <v>0</v>
      </c>
    </row>
    <row r="25" spans="1:5" ht="24.95" customHeight="1" x14ac:dyDescent="0.2">
      <c r="A25" s="158" t="s">
        <v>535</v>
      </c>
      <c r="B25" s="43" t="str">
        <f>IF(IFERROR(INDEX('Annex 1 LV, HV and UMS charges'!$B$12:$B$45,MATCH($A25,'Annex 1 LV, HV and UMS charges'!$A$12:$A$310,0)),INDEX('Annex 4 LDNO charges'!$B$14:$B$203,MATCH($A25,'Annex 4 LDNO charges'!$A$14:$A$203,0)))=0,"",IFERROR(INDEX('Annex 1 LV, HV and UMS charges'!$B$12:$B$45,MATCH($A25,'Annex 1 LV, HV and UMS charges'!$A$12:$A$310,0)),INDEX('Annex 4 LDNO charges'!$B$14:$B$203,MATCH($A25,'Annex 4 LDNO charges'!$A$14:$A$203,0))))</f>
        <v>B58,B59</v>
      </c>
      <c r="C25" s="157">
        <v>0</v>
      </c>
      <c r="D25" s="174"/>
      <c r="E25" s="173">
        <v>0</v>
      </c>
    </row>
    <row r="26" spans="1:5" ht="24.95" customHeight="1" x14ac:dyDescent="0.2">
      <c r="A26" s="158" t="s">
        <v>658</v>
      </c>
      <c r="B26" s="43" t="str">
        <f>IF(IFERROR(INDEX('Annex 1 LV, HV and UMS charges'!$B$12:$B$45,MATCH($A26,'Annex 1 LV, HV and UMS charges'!$A$12:$A$310,0)),INDEX('Annex 4 LDNO charges'!$B$14:$B$203,MATCH($A26,'Annex 4 LDNO charges'!$A$14:$A$203,0)))=0,"",IFERROR(INDEX('Annex 1 LV, HV and UMS charges'!$B$12:$B$45,MATCH($A26,'Annex 1 LV, HV and UMS charges'!$A$12:$A$310,0)),INDEX('Annex 4 LDNO charges'!$B$14:$B$203,MATCH($A26,'Annex 4 LDNO charges'!$A$14:$A$203,0))))</f>
        <v>B01</v>
      </c>
      <c r="C26" s="172" t="s">
        <v>639</v>
      </c>
      <c r="D26" s="173">
        <v>0</v>
      </c>
      <c r="E26" s="173">
        <v>0</v>
      </c>
    </row>
    <row r="27" spans="1:5" ht="24.95" customHeight="1" x14ac:dyDescent="0.2">
      <c r="A27" s="158" t="s">
        <v>659</v>
      </c>
      <c r="B27" s="43" t="str">
        <f>IF(IFERROR(INDEX('Annex 1 LV, HV and UMS charges'!$B$12:$B$45,MATCH($A27,'Annex 1 LV, HV and UMS charges'!$A$12:$A$310,0)),INDEX('Annex 4 LDNO charges'!$B$14:$B$203,MATCH($A27,'Annex 4 LDNO charges'!$A$14:$A$203,0)))=0,"",IFERROR(INDEX('Annex 1 LV, HV and UMS charges'!$B$12:$B$45,MATCH($A27,'Annex 1 LV, HV and UMS charges'!$A$12:$A$310,0)),INDEX('Annex 4 LDNO charges'!$B$14:$B$203,MATCH($A27,'Annex 4 LDNO charges'!$A$14:$A$203,0))))</f>
        <v>B07</v>
      </c>
      <c r="C27" s="157" t="s">
        <v>638</v>
      </c>
      <c r="D27" s="174"/>
      <c r="E27" s="173">
        <v>0</v>
      </c>
    </row>
    <row r="28" spans="1:5" ht="24.95" customHeight="1" x14ac:dyDescent="0.2">
      <c r="A28" s="158" t="s">
        <v>660</v>
      </c>
      <c r="B28" s="43" t="str">
        <f>IF(IFERROR(INDEX('Annex 1 LV, HV and UMS charges'!$B$12:$B$45,MATCH($A28,'Annex 1 LV, HV and UMS charges'!$A$12:$A$310,0)),INDEX('Annex 4 LDNO charges'!$B$14:$B$203,MATCH($A28,'Annex 4 LDNO charges'!$A$14:$A$203,0)))=0,"",IFERROR(INDEX('Annex 1 LV, HV and UMS charges'!$B$12:$B$45,MATCH($A28,'Annex 1 LV, HV and UMS charges'!$A$12:$A$310,0)),INDEX('Annex 4 LDNO charges'!$B$14:$B$203,MATCH($A28,'Annex 4 LDNO charges'!$A$14:$A$203,0))))</f>
        <v>B10</v>
      </c>
      <c r="C28" s="157" t="s">
        <v>638</v>
      </c>
      <c r="D28" s="174"/>
      <c r="E28" s="173">
        <v>0</v>
      </c>
    </row>
    <row r="29" spans="1:5" ht="24.95" customHeight="1" x14ac:dyDescent="0.2">
      <c r="A29" s="158" t="s">
        <v>661</v>
      </c>
      <c r="B29" s="43" t="str">
        <f>IF(IFERROR(INDEX('Annex 1 LV, HV and UMS charges'!$B$12:$B$45,MATCH($A29,'Annex 1 LV, HV and UMS charges'!$A$12:$A$310,0)),INDEX('Annex 4 LDNO charges'!$B$14:$B$203,MATCH($A29,'Annex 4 LDNO charges'!$A$14:$A$203,0)))=0,"",IFERROR(INDEX('Annex 1 LV, HV and UMS charges'!$B$12:$B$45,MATCH($A29,'Annex 1 LV, HV and UMS charges'!$A$12:$A$310,0)),INDEX('Annex 4 LDNO charges'!$B$14:$B$203,MATCH($A29,'Annex 4 LDNO charges'!$A$14:$A$203,0))))</f>
        <v>B13</v>
      </c>
      <c r="C29" s="157" t="s">
        <v>638</v>
      </c>
      <c r="D29" s="174"/>
      <c r="E29" s="173">
        <v>0</v>
      </c>
    </row>
    <row r="30" spans="1:5" ht="24.95" customHeight="1" x14ac:dyDescent="0.2">
      <c r="A30" s="158" t="s">
        <v>662</v>
      </c>
      <c r="B30" s="43" t="str">
        <f>IF(IFERROR(INDEX('Annex 1 LV, HV and UMS charges'!$B$12:$B$45,MATCH($A30,'Annex 1 LV, HV and UMS charges'!$A$12:$A$310,0)),INDEX('Annex 4 LDNO charges'!$B$14:$B$203,MATCH($A30,'Annex 4 LDNO charges'!$A$14:$A$203,0)))=0,"",IFERROR(INDEX('Annex 1 LV, HV and UMS charges'!$B$12:$B$45,MATCH($A30,'Annex 1 LV, HV and UMS charges'!$A$12:$A$310,0)),INDEX('Annex 4 LDNO charges'!$B$14:$B$203,MATCH($A30,'Annex 4 LDNO charges'!$A$14:$A$203,0))))</f>
        <v>B16</v>
      </c>
      <c r="C30" s="157" t="s">
        <v>638</v>
      </c>
      <c r="D30" s="174"/>
      <c r="E30" s="173">
        <v>0</v>
      </c>
    </row>
    <row r="31" spans="1:5" ht="24.95" customHeight="1" x14ac:dyDescent="0.2">
      <c r="A31" s="158" t="s">
        <v>663</v>
      </c>
      <c r="B31" s="43" t="str">
        <f>IF(IFERROR(INDEX('Annex 1 LV, HV and UMS charges'!$B$12:$B$45,MATCH($A31,'Annex 1 LV, HV and UMS charges'!$A$12:$A$310,0)),INDEX('Annex 4 LDNO charges'!$B$14:$B$203,MATCH($A31,'Annex 4 LDNO charges'!$A$14:$A$203,0)))=0,"",IFERROR(INDEX('Annex 1 LV, HV and UMS charges'!$B$12:$B$45,MATCH($A31,'Annex 1 LV, HV and UMS charges'!$A$12:$A$310,0)),INDEX('Annex 4 LDNO charges'!$B$14:$B$203,MATCH($A31,'Annex 4 LDNO charges'!$A$14:$A$203,0))))</f>
        <v>B19</v>
      </c>
      <c r="C31" s="157" t="s">
        <v>638</v>
      </c>
      <c r="D31" s="174"/>
      <c r="E31" s="173">
        <v>0</v>
      </c>
    </row>
    <row r="32" spans="1:5" ht="24.95" customHeight="1" x14ac:dyDescent="0.2">
      <c r="A32" s="158" t="s">
        <v>536</v>
      </c>
      <c r="B32" s="43" t="str">
        <f>IF(IFERROR(INDEX('Annex 1 LV, HV and UMS charges'!$B$12:$B$45,MATCH($A32,'Annex 1 LV, HV and UMS charges'!$A$12:$A$310,0)),INDEX('Annex 4 LDNO charges'!$B$14:$B$203,MATCH($A32,'Annex 4 LDNO charges'!$A$14:$A$203,0)))=0,"",IFERROR(INDEX('Annex 1 LV, HV and UMS charges'!$B$12:$B$45,MATCH($A32,'Annex 1 LV, HV and UMS charges'!$A$12:$A$310,0)),INDEX('Annex 4 LDNO charges'!$B$14:$B$203,MATCH($A32,'Annex 4 LDNO charges'!$A$14:$A$203,0))))</f>
        <v>B25</v>
      </c>
      <c r="C32" s="157">
        <v>0</v>
      </c>
      <c r="D32" s="174"/>
      <c r="E32" s="173">
        <v>0</v>
      </c>
    </row>
    <row r="33" spans="1:5" ht="24.95" customHeight="1" x14ac:dyDescent="0.2">
      <c r="A33" s="158" t="s">
        <v>537</v>
      </c>
      <c r="B33" s="43" t="str">
        <f>IF(IFERROR(INDEX('Annex 1 LV, HV and UMS charges'!$B$12:$B$45,MATCH($A33,'Annex 1 LV, HV and UMS charges'!$A$12:$A$310,0)),INDEX('Annex 4 LDNO charges'!$B$14:$B$203,MATCH($A33,'Annex 4 LDNO charges'!$A$14:$A$203,0)))=0,"",IFERROR(INDEX('Annex 1 LV, HV and UMS charges'!$B$12:$B$45,MATCH($A33,'Annex 1 LV, HV and UMS charges'!$A$12:$A$310,0)),INDEX('Annex 4 LDNO charges'!$B$14:$B$203,MATCH($A33,'Annex 4 LDNO charges'!$A$14:$A$203,0))))</f>
        <v>B28</v>
      </c>
      <c r="C33" s="157">
        <v>0</v>
      </c>
      <c r="D33" s="174"/>
      <c r="E33" s="173">
        <v>0</v>
      </c>
    </row>
    <row r="34" spans="1:5" ht="24.95" customHeight="1" x14ac:dyDescent="0.2">
      <c r="A34" s="158" t="s">
        <v>538</v>
      </c>
      <c r="B34" s="43" t="str">
        <f>IF(IFERROR(INDEX('Annex 1 LV, HV and UMS charges'!$B$12:$B$45,MATCH($A34,'Annex 1 LV, HV and UMS charges'!$A$12:$A$310,0)),INDEX('Annex 4 LDNO charges'!$B$14:$B$203,MATCH($A34,'Annex 4 LDNO charges'!$A$14:$A$203,0)))=0,"",IFERROR(INDEX('Annex 1 LV, HV and UMS charges'!$B$12:$B$45,MATCH($A34,'Annex 1 LV, HV and UMS charges'!$A$12:$A$310,0)),INDEX('Annex 4 LDNO charges'!$B$14:$B$203,MATCH($A34,'Annex 4 LDNO charges'!$A$14:$A$203,0))))</f>
        <v>B31</v>
      </c>
      <c r="C34" s="157">
        <v>0</v>
      </c>
      <c r="D34" s="174"/>
      <c r="E34" s="173">
        <v>0</v>
      </c>
    </row>
    <row r="35" spans="1:5" ht="24.95" customHeight="1" x14ac:dyDescent="0.2">
      <c r="A35" s="158" t="s">
        <v>539</v>
      </c>
      <c r="B35" s="43" t="str">
        <f>IF(IFERROR(INDEX('Annex 1 LV, HV and UMS charges'!$B$12:$B$45,MATCH($A35,'Annex 1 LV, HV and UMS charges'!$A$12:$A$310,0)),INDEX('Annex 4 LDNO charges'!$B$14:$B$203,MATCH($A35,'Annex 4 LDNO charges'!$A$14:$A$203,0)))=0,"",IFERROR(INDEX('Annex 1 LV, HV and UMS charges'!$B$12:$B$45,MATCH($A35,'Annex 1 LV, HV and UMS charges'!$A$12:$A$310,0)),INDEX('Annex 4 LDNO charges'!$B$14:$B$203,MATCH($A35,'Annex 4 LDNO charges'!$A$14:$A$203,0))))</f>
        <v>B34</v>
      </c>
      <c r="C35" s="157">
        <v>0</v>
      </c>
      <c r="D35" s="174"/>
      <c r="E35" s="173">
        <v>0</v>
      </c>
    </row>
    <row r="36" spans="1:5" ht="24.95" customHeight="1" x14ac:dyDescent="0.2">
      <c r="A36" s="158" t="s">
        <v>540</v>
      </c>
      <c r="B36" s="43" t="str">
        <f>IF(IFERROR(INDEX('Annex 1 LV, HV and UMS charges'!$B$12:$B$45,MATCH($A36,'Annex 1 LV, HV and UMS charges'!$A$12:$A$310,0)),INDEX('Annex 4 LDNO charges'!$B$14:$B$203,MATCH($A36,'Annex 4 LDNO charges'!$A$14:$A$203,0)))=0,"",IFERROR(INDEX('Annex 1 LV, HV and UMS charges'!$B$12:$B$45,MATCH($A36,'Annex 1 LV, HV and UMS charges'!$A$12:$A$310,0)),INDEX('Annex 4 LDNO charges'!$B$14:$B$203,MATCH($A36,'Annex 4 LDNO charges'!$A$14:$A$203,0))))</f>
        <v>B37</v>
      </c>
      <c r="C36" s="157">
        <v>0</v>
      </c>
      <c r="D36" s="174"/>
      <c r="E36" s="173">
        <v>0</v>
      </c>
    </row>
    <row r="37" spans="1:5" ht="24.95" customHeight="1" x14ac:dyDescent="0.2">
      <c r="A37" s="161" t="s">
        <v>664</v>
      </c>
      <c r="B37" s="43" t="str">
        <f>IF(IFERROR(INDEX('Annex 1 LV, HV and UMS charges'!$B$12:$B$45,MATCH($A37,'Annex 1 LV, HV and UMS charges'!$A$12:$A$310,0)),INDEX('Annex 4 LDNO charges'!$B$14:$B$203,MATCH($A37,'Annex 4 LDNO charges'!$A$14:$A$203,0)))=0,"",IFERROR(INDEX('Annex 1 LV, HV and UMS charges'!$B$12:$B$45,MATCH($A37,'Annex 1 LV, HV and UMS charges'!$A$12:$A$310,0)),INDEX('Annex 4 LDNO charges'!$B$14:$B$203,MATCH($A37,'Annex 4 LDNO charges'!$A$14:$A$203,0))))</f>
        <v>B02</v>
      </c>
      <c r="C37" s="172" t="s">
        <v>639</v>
      </c>
      <c r="D37" s="173">
        <v>0</v>
      </c>
      <c r="E37" s="173">
        <v>0</v>
      </c>
    </row>
    <row r="38" spans="1:5" ht="24.95" customHeight="1" x14ac:dyDescent="0.2">
      <c r="A38" s="158" t="s">
        <v>665</v>
      </c>
      <c r="B38" s="43" t="str">
        <f>IF(IFERROR(INDEX('Annex 1 LV, HV and UMS charges'!$B$12:$B$45,MATCH($A38,'Annex 1 LV, HV and UMS charges'!$A$12:$A$310,0)),INDEX('Annex 4 LDNO charges'!$B$14:$B$203,MATCH($A38,'Annex 4 LDNO charges'!$A$14:$A$203,0)))=0,"",IFERROR(INDEX('Annex 1 LV, HV and UMS charges'!$B$12:$B$45,MATCH($A38,'Annex 1 LV, HV and UMS charges'!$A$12:$A$310,0)),INDEX('Annex 4 LDNO charges'!$B$14:$B$203,MATCH($A38,'Annex 4 LDNO charges'!$A$14:$A$203,0))))</f>
        <v>B08</v>
      </c>
      <c r="C38" s="157" t="s">
        <v>638</v>
      </c>
      <c r="D38" s="174"/>
      <c r="E38" s="173">
        <v>0</v>
      </c>
    </row>
    <row r="39" spans="1:5" ht="24.95" customHeight="1" x14ac:dyDescent="0.2">
      <c r="A39" s="158" t="s">
        <v>666</v>
      </c>
      <c r="B39" s="43" t="str">
        <f>IF(IFERROR(INDEX('Annex 1 LV, HV and UMS charges'!$B$12:$B$45,MATCH($A39,'Annex 1 LV, HV and UMS charges'!$A$12:$A$310,0)),INDEX('Annex 4 LDNO charges'!$B$14:$B$203,MATCH($A39,'Annex 4 LDNO charges'!$A$14:$A$203,0)))=0,"",IFERROR(INDEX('Annex 1 LV, HV and UMS charges'!$B$12:$B$45,MATCH($A39,'Annex 1 LV, HV and UMS charges'!$A$12:$A$310,0)),INDEX('Annex 4 LDNO charges'!$B$14:$B$203,MATCH($A39,'Annex 4 LDNO charges'!$A$14:$A$203,0))))</f>
        <v>B11</v>
      </c>
      <c r="C39" s="157" t="s">
        <v>638</v>
      </c>
      <c r="D39" s="174"/>
      <c r="E39" s="173">
        <v>0</v>
      </c>
    </row>
    <row r="40" spans="1:5" ht="24.95" customHeight="1" x14ac:dyDescent="0.2">
      <c r="A40" s="158" t="s">
        <v>667</v>
      </c>
      <c r="B40" s="43" t="str">
        <f>IF(IFERROR(INDEX('Annex 1 LV, HV and UMS charges'!$B$12:$B$45,MATCH($A40,'Annex 1 LV, HV and UMS charges'!$A$12:$A$310,0)),INDEX('Annex 4 LDNO charges'!$B$14:$B$203,MATCH($A40,'Annex 4 LDNO charges'!$A$14:$A$203,0)))=0,"",IFERROR(INDEX('Annex 1 LV, HV and UMS charges'!$B$12:$B$45,MATCH($A40,'Annex 1 LV, HV and UMS charges'!$A$12:$A$310,0)),INDEX('Annex 4 LDNO charges'!$B$14:$B$203,MATCH($A40,'Annex 4 LDNO charges'!$A$14:$A$203,0))))</f>
        <v>B14</v>
      </c>
      <c r="C40" s="157" t="s">
        <v>638</v>
      </c>
      <c r="D40" s="174"/>
      <c r="E40" s="173">
        <v>0</v>
      </c>
    </row>
    <row r="41" spans="1:5" ht="24.95" customHeight="1" x14ac:dyDescent="0.2">
      <c r="A41" s="158" t="s">
        <v>668</v>
      </c>
      <c r="B41" s="43" t="str">
        <f>IF(IFERROR(INDEX('Annex 1 LV, HV and UMS charges'!$B$12:$B$45,MATCH($A41,'Annex 1 LV, HV and UMS charges'!$A$12:$A$310,0)),INDEX('Annex 4 LDNO charges'!$B$14:$B$203,MATCH($A41,'Annex 4 LDNO charges'!$A$14:$A$203,0)))=0,"",IFERROR(INDEX('Annex 1 LV, HV and UMS charges'!$B$12:$B$45,MATCH($A41,'Annex 1 LV, HV and UMS charges'!$A$12:$A$310,0)),INDEX('Annex 4 LDNO charges'!$B$14:$B$203,MATCH($A41,'Annex 4 LDNO charges'!$A$14:$A$203,0))))</f>
        <v>B17</v>
      </c>
      <c r="C41" s="157" t="s">
        <v>638</v>
      </c>
      <c r="D41" s="174"/>
      <c r="E41" s="173">
        <v>0</v>
      </c>
    </row>
    <row r="42" spans="1:5" ht="24.95" customHeight="1" x14ac:dyDescent="0.2">
      <c r="A42" s="158" t="s">
        <v>669</v>
      </c>
      <c r="B42" s="43" t="str">
        <f>IF(IFERROR(INDEX('Annex 1 LV, HV and UMS charges'!$B$12:$B$45,MATCH($A42,'Annex 1 LV, HV and UMS charges'!$A$12:$A$310,0)),INDEX('Annex 4 LDNO charges'!$B$14:$B$203,MATCH($A42,'Annex 4 LDNO charges'!$A$14:$A$203,0)))=0,"",IFERROR(INDEX('Annex 1 LV, HV and UMS charges'!$B$12:$B$45,MATCH($A42,'Annex 1 LV, HV and UMS charges'!$A$12:$A$310,0)),INDEX('Annex 4 LDNO charges'!$B$14:$B$203,MATCH($A42,'Annex 4 LDNO charges'!$A$14:$A$203,0))))</f>
        <v>B20</v>
      </c>
      <c r="C42" s="157" t="s">
        <v>638</v>
      </c>
      <c r="D42" s="174"/>
      <c r="E42" s="173">
        <v>0</v>
      </c>
    </row>
    <row r="43" spans="1:5" ht="24.95" customHeight="1" x14ac:dyDescent="0.2">
      <c r="A43" s="158" t="s">
        <v>542</v>
      </c>
      <c r="B43" s="43" t="str">
        <f>IF(IFERROR(INDEX('Annex 1 LV, HV and UMS charges'!$B$12:$B$45,MATCH($A43,'Annex 1 LV, HV and UMS charges'!$A$12:$A$310,0)),INDEX('Annex 4 LDNO charges'!$B$14:$B$203,MATCH($A43,'Annex 4 LDNO charges'!$A$14:$A$203,0)))=0,"",IFERROR(INDEX('Annex 1 LV, HV and UMS charges'!$B$12:$B$45,MATCH($A43,'Annex 1 LV, HV and UMS charges'!$A$12:$A$310,0)),INDEX('Annex 4 LDNO charges'!$B$14:$B$203,MATCH($A43,'Annex 4 LDNO charges'!$A$14:$A$203,0))))</f>
        <v>B26</v>
      </c>
      <c r="C43" s="157">
        <v>0</v>
      </c>
      <c r="D43" s="174"/>
      <c r="E43" s="173">
        <v>0</v>
      </c>
    </row>
    <row r="44" spans="1:5" ht="24.95" customHeight="1" x14ac:dyDescent="0.2">
      <c r="A44" s="158" t="s">
        <v>543</v>
      </c>
      <c r="B44" s="43" t="str">
        <f>IF(IFERROR(INDEX('Annex 1 LV, HV and UMS charges'!$B$12:$B$45,MATCH($A44,'Annex 1 LV, HV and UMS charges'!$A$12:$A$310,0)),INDEX('Annex 4 LDNO charges'!$B$14:$B$203,MATCH($A44,'Annex 4 LDNO charges'!$A$14:$A$203,0)))=0,"",IFERROR(INDEX('Annex 1 LV, HV and UMS charges'!$B$12:$B$45,MATCH($A44,'Annex 1 LV, HV and UMS charges'!$A$12:$A$310,0)),INDEX('Annex 4 LDNO charges'!$B$14:$B$203,MATCH($A44,'Annex 4 LDNO charges'!$A$14:$A$203,0))))</f>
        <v>B29</v>
      </c>
      <c r="C44" s="157">
        <v>0</v>
      </c>
      <c r="D44" s="174"/>
      <c r="E44" s="173">
        <v>0</v>
      </c>
    </row>
    <row r="45" spans="1:5" ht="24.95" customHeight="1" x14ac:dyDescent="0.2">
      <c r="A45" s="158" t="s">
        <v>544</v>
      </c>
      <c r="B45" s="43" t="str">
        <f>IF(IFERROR(INDEX('Annex 1 LV, HV and UMS charges'!$B$12:$B$45,MATCH($A45,'Annex 1 LV, HV and UMS charges'!$A$12:$A$310,0)),INDEX('Annex 4 LDNO charges'!$B$14:$B$203,MATCH($A45,'Annex 4 LDNO charges'!$A$14:$A$203,0)))=0,"",IFERROR(INDEX('Annex 1 LV, HV and UMS charges'!$B$12:$B$45,MATCH($A45,'Annex 1 LV, HV and UMS charges'!$A$12:$A$310,0)),INDEX('Annex 4 LDNO charges'!$B$14:$B$203,MATCH($A45,'Annex 4 LDNO charges'!$A$14:$A$203,0))))</f>
        <v>B32</v>
      </c>
      <c r="C45" s="157">
        <v>0</v>
      </c>
      <c r="D45" s="174"/>
      <c r="E45" s="173">
        <v>0</v>
      </c>
    </row>
    <row r="46" spans="1:5" ht="24.95" customHeight="1" x14ac:dyDescent="0.2">
      <c r="A46" s="158" t="s">
        <v>545</v>
      </c>
      <c r="B46" s="43" t="str">
        <f>IF(IFERROR(INDEX('Annex 1 LV, HV and UMS charges'!$B$12:$B$45,MATCH($A46,'Annex 1 LV, HV and UMS charges'!$A$12:$A$310,0)),INDEX('Annex 4 LDNO charges'!$B$14:$B$203,MATCH($A46,'Annex 4 LDNO charges'!$A$14:$A$203,0)))=0,"",IFERROR(INDEX('Annex 1 LV, HV and UMS charges'!$B$12:$B$45,MATCH($A46,'Annex 1 LV, HV and UMS charges'!$A$12:$A$310,0)),INDEX('Annex 4 LDNO charges'!$B$14:$B$203,MATCH($A46,'Annex 4 LDNO charges'!$A$14:$A$203,0))))</f>
        <v>B35</v>
      </c>
      <c r="C46" s="157">
        <v>0</v>
      </c>
      <c r="D46" s="174"/>
      <c r="E46" s="173">
        <v>0</v>
      </c>
    </row>
    <row r="47" spans="1:5" ht="24.95" customHeight="1" x14ac:dyDescent="0.2">
      <c r="A47" s="158" t="s">
        <v>546</v>
      </c>
      <c r="B47" s="43" t="str">
        <f>IF(IFERROR(INDEX('Annex 1 LV, HV and UMS charges'!$B$12:$B$45,MATCH($A47,'Annex 1 LV, HV and UMS charges'!$A$12:$A$310,0)),INDEX('Annex 4 LDNO charges'!$B$14:$B$203,MATCH($A47,'Annex 4 LDNO charges'!$A$14:$A$203,0)))=0,"",IFERROR(INDEX('Annex 1 LV, HV and UMS charges'!$B$12:$B$45,MATCH($A47,'Annex 1 LV, HV and UMS charges'!$A$12:$A$310,0)),INDEX('Annex 4 LDNO charges'!$B$14:$B$203,MATCH($A47,'Annex 4 LDNO charges'!$A$14:$A$203,0))))</f>
        <v>B38</v>
      </c>
      <c r="C47" s="157">
        <v>0</v>
      </c>
      <c r="D47" s="174"/>
      <c r="E47" s="173">
        <v>0</v>
      </c>
    </row>
    <row r="48" spans="1:5" ht="24.95" customHeight="1" x14ac:dyDescent="0.2">
      <c r="A48" s="158" t="s">
        <v>547</v>
      </c>
      <c r="B48" s="43" t="str">
        <f>IF(IFERROR(INDEX('Annex 1 LV, HV and UMS charges'!$B$12:$B$45,MATCH($A48,'Annex 1 LV, HV and UMS charges'!$A$12:$A$310,0)),INDEX('Annex 4 LDNO charges'!$B$14:$B$203,MATCH($A48,'Annex 4 LDNO charges'!$A$14:$A$203,0)))=0,"",IFERROR(INDEX('Annex 1 LV, HV and UMS charges'!$B$12:$B$45,MATCH($A48,'Annex 1 LV, HV and UMS charges'!$A$12:$A$310,0)),INDEX('Annex 4 LDNO charges'!$B$14:$B$203,MATCH($A48,'Annex 4 LDNO charges'!$A$14:$A$203,0))))</f>
        <v>B40</v>
      </c>
      <c r="C48" s="157">
        <v>0</v>
      </c>
      <c r="D48" s="174"/>
      <c r="E48" s="173">
        <v>0</v>
      </c>
    </row>
    <row r="49" spans="1:5" ht="24.95" customHeight="1" x14ac:dyDescent="0.2">
      <c r="A49" s="158" t="s">
        <v>548</v>
      </c>
      <c r="B49" s="43" t="str">
        <f>IF(IFERROR(INDEX('Annex 1 LV, HV and UMS charges'!$B$12:$B$45,MATCH($A49,'Annex 1 LV, HV and UMS charges'!$A$12:$A$310,0)),INDEX('Annex 4 LDNO charges'!$B$14:$B$203,MATCH($A49,'Annex 4 LDNO charges'!$A$14:$A$203,0)))=0,"",IFERROR(INDEX('Annex 1 LV, HV and UMS charges'!$B$12:$B$45,MATCH($A49,'Annex 1 LV, HV and UMS charges'!$A$12:$A$310,0)),INDEX('Annex 4 LDNO charges'!$B$14:$B$203,MATCH($A49,'Annex 4 LDNO charges'!$A$14:$A$203,0))))</f>
        <v>B42</v>
      </c>
      <c r="C49" s="157">
        <v>0</v>
      </c>
      <c r="D49" s="174"/>
      <c r="E49" s="173">
        <v>0</v>
      </c>
    </row>
    <row r="50" spans="1:5" ht="24.95" customHeight="1" x14ac:dyDescent="0.2">
      <c r="A50" s="158" t="s">
        <v>549</v>
      </c>
      <c r="B50" s="43" t="str">
        <f>IF(IFERROR(INDEX('Annex 1 LV, HV and UMS charges'!$B$12:$B$45,MATCH($A50,'Annex 1 LV, HV and UMS charges'!$A$12:$A$310,0)),INDEX('Annex 4 LDNO charges'!$B$14:$B$203,MATCH($A50,'Annex 4 LDNO charges'!$A$14:$A$203,0)))=0,"",IFERROR(INDEX('Annex 1 LV, HV and UMS charges'!$B$12:$B$45,MATCH($A50,'Annex 1 LV, HV and UMS charges'!$A$12:$A$310,0)),INDEX('Annex 4 LDNO charges'!$B$14:$B$203,MATCH($A50,'Annex 4 LDNO charges'!$A$14:$A$203,0))))</f>
        <v>B44</v>
      </c>
      <c r="C50" s="157">
        <v>0</v>
      </c>
      <c r="D50" s="174"/>
      <c r="E50" s="173">
        <v>0</v>
      </c>
    </row>
    <row r="51" spans="1:5" ht="24.95" customHeight="1" x14ac:dyDescent="0.2">
      <c r="A51" s="158" t="s">
        <v>550</v>
      </c>
      <c r="B51" s="43" t="str">
        <f>IF(IFERROR(INDEX('Annex 1 LV, HV and UMS charges'!$B$12:$B$45,MATCH($A51,'Annex 1 LV, HV and UMS charges'!$A$12:$A$310,0)),INDEX('Annex 4 LDNO charges'!$B$14:$B$203,MATCH($A51,'Annex 4 LDNO charges'!$A$14:$A$203,0)))=0,"",IFERROR(INDEX('Annex 1 LV, HV and UMS charges'!$B$12:$B$45,MATCH($A51,'Annex 1 LV, HV and UMS charges'!$A$12:$A$310,0)),INDEX('Annex 4 LDNO charges'!$B$14:$B$203,MATCH($A51,'Annex 4 LDNO charges'!$A$14:$A$203,0))))</f>
        <v>B46</v>
      </c>
      <c r="C51" s="157">
        <v>0</v>
      </c>
      <c r="D51" s="174"/>
      <c r="E51" s="173">
        <v>0</v>
      </c>
    </row>
    <row r="52" spans="1:5" ht="24.95" customHeight="1" x14ac:dyDescent="0.2">
      <c r="A52" s="158" t="s">
        <v>551</v>
      </c>
      <c r="B52" s="43" t="str">
        <f>IF(IFERROR(INDEX('Annex 1 LV, HV and UMS charges'!$B$12:$B$45,MATCH($A52,'Annex 1 LV, HV and UMS charges'!$A$12:$A$310,0)),INDEX('Annex 4 LDNO charges'!$B$14:$B$203,MATCH($A52,'Annex 4 LDNO charges'!$A$14:$A$203,0)))=0,"",IFERROR(INDEX('Annex 1 LV, HV and UMS charges'!$B$12:$B$45,MATCH($A52,'Annex 1 LV, HV and UMS charges'!$A$12:$A$310,0)),INDEX('Annex 4 LDNO charges'!$B$14:$B$203,MATCH($A52,'Annex 4 LDNO charges'!$A$14:$A$203,0))))</f>
        <v>B48</v>
      </c>
      <c r="C52" s="157">
        <v>0</v>
      </c>
      <c r="D52" s="174"/>
      <c r="E52" s="173">
        <v>0</v>
      </c>
    </row>
    <row r="53" spans="1:5" ht="24.95" customHeight="1" x14ac:dyDescent="0.2">
      <c r="A53" s="158" t="s">
        <v>552</v>
      </c>
      <c r="B53" s="43" t="str">
        <f>IF(IFERROR(INDEX('Annex 1 LV, HV and UMS charges'!$B$12:$B$45,MATCH($A53,'Annex 1 LV, HV and UMS charges'!$A$12:$A$310,0)),INDEX('Annex 4 LDNO charges'!$B$14:$B$203,MATCH($A53,'Annex 4 LDNO charges'!$A$14:$A$203,0)))=0,"",IFERROR(INDEX('Annex 1 LV, HV and UMS charges'!$B$12:$B$45,MATCH($A53,'Annex 1 LV, HV and UMS charges'!$A$12:$A$310,0)),INDEX('Annex 4 LDNO charges'!$B$14:$B$203,MATCH($A53,'Annex 4 LDNO charges'!$A$14:$A$203,0))))</f>
        <v>B50</v>
      </c>
      <c r="C53" s="157">
        <v>0</v>
      </c>
      <c r="D53" s="174"/>
      <c r="E53" s="173">
        <v>0</v>
      </c>
    </row>
    <row r="54" spans="1:5" ht="24.95" customHeight="1" x14ac:dyDescent="0.2">
      <c r="A54" s="158" t="s">
        <v>553</v>
      </c>
      <c r="B54" s="43" t="str">
        <f>IF(IFERROR(INDEX('Annex 1 LV, HV and UMS charges'!$B$12:$B$45,MATCH($A54,'Annex 1 LV, HV and UMS charges'!$A$12:$A$310,0)),INDEX('Annex 4 LDNO charges'!$B$14:$B$203,MATCH($A54,'Annex 4 LDNO charges'!$A$14:$A$203,0)))=0,"",IFERROR(INDEX('Annex 1 LV, HV and UMS charges'!$B$12:$B$45,MATCH($A54,'Annex 1 LV, HV and UMS charges'!$A$12:$A$310,0)),INDEX('Annex 4 LDNO charges'!$B$14:$B$203,MATCH($A54,'Annex 4 LDNO charges'!$A$14:$A$203,0))))</f>
        <v>B52</v>
      </c>
      <c r="C54" s="157">
        <v>0</v>
      </c>
      <c r="D54" s="174"/>
      <c r="E54" s="173">
        <v>0</v>
      </c>
    </row>
    <row r="55" spans="1:5" ht="24.95" customHeight="1" x14ac:dyDescent="0.2">
      <c r="A55" s="158" t="s">
        <v>554</v>
      </c>
      <c r="B55" s="43" t="str">
        <f>IF(IFERROR(INDEX('Annex 1 LV, HV and UMS charges'!$B$12:$B$45,MATCH($A55,'Annex 1 LV, HV and UMS charges'!$A$12:$A$310,0)),INDEX('Annex 4 LDNO charges'!$B$14:$B$203,MATCH($A55,'Annex 4 LDNO charges'!$A$14:$A$203,0)))=0,"",IFERROR(INDEX('Annex 1 LV, HV and UMS charges'!$B$12:$B$45,MATCH($A55,'Annex 1 LV, HV and UMS charges'!$A$12:$A$310,0)),INDEX('Annex 4 LDNO charges'!$B$14:$B$203,MATCH($A55,'Annex 4 LDNO charges'!$A$14:$A$203,0))))</f>
        <v>B54</v>
      </c>
      <c r="C55" s="157">
        <v>0</v>
      </c>
      <c r="D55" s="174"/>
      <c r="E55" s="173">
        <v>0</v>
      </c>
    </row>
    <row r="56" spans="1:5" ht="24.95" customHeight="1" x14ac:dyDescent="0.2">
      <c r="A56" s="158" t="s">
        <v>555</v>
      </c>
      <c r="B56" s="43" t="str">
        <f>IF(IFERROR(INDEX('Annex 1 LV, HV and UMS charges'!$B$12:$B$45,MATCH($A56,'Annex 1 LV, HV and UMS charges'!$A$12:$A$310,0)),INDEX('Annex 4 LDNO charges'!$B$14:$B$203,MATCH($A56,'Annex 4 LDNO charges'!$A$14:$A$203,0)))=0,"",IFERROR(INDEX('Annex 1 LV, HV and UMS charges'!$B$12:$B$45,MATCH($A56,'Annex 1 LV, HV and UMS charges'!$A$12:$A$310,0)),INDEX('Annex 4 LDNO charges'!$B$14:$B$203,MATCH($A56,'Annex 4 LDNO charges'!$A$14:$A$203,0))))</f>
        <v>B56</v>
      </c>
      <c r="C56" s="157">
        <v>0</v>
      </c>
      <c r="D56" s="174"/>
      <c r="E56" s="173">
        <v>0</v>
      </c>
    </row>
    <row r="57" spans="1:5" ht="24.95" customHeight="1" x14ac:dyDescent="0.2">
      <c r="A57" s="158" t="s">
        <v>556</v>
      </c>
      <c r="B57" s="43" t="str">
        <f>IF(IFERROR(INDEX('Annex 1 LV, HV and UMS charges'!$B$12:$B$45,MATCH($A57,'Annex 1 LV, HV and UMS charges'!$A$12:$A$310,0)),INDEX('Annex 4 LDNO charges'!$B$14:$B$203,MATCH($A57,'Annex 4 LDNO charges'!$A$14:$A$203,0)))=0,"",IFERROR(INDEX('Annex 1 LV, HV and UMS charges'!$B$12:$B$45,MATCH($A57,'Annex 1 LV, HV and UMS charges'!$A$12:$A$310,0)),INDEX('Annex 4 LDNO charges'!$B$14:$B$203,MATCH($A57,'Annex 4 LDNO charges'!$A$14:$A$203,0))))</f>
        <v>B58</v>
      </c>
      <c r="C57" s="157">
        <v>0</v>
      </c>
      <c r="D57" s="174"/>
      <c r="E57" s="173">
        <v>0</v>
      </c>
    </row>
    <row r="58" spans="1:5" ht="24.95" customHeight="1" x14ac:dyDescent="0.2">
      <c r="A58" s="158" t="s">
        <v>670</v>
      </c>
      <c r="B58" s="43" t="str">
        <f>IF(IFERROR(INDEX('Annex 1 LV, HV and UMS charges'!$B$12:$B$45,MATCH($A58,'Annex 1 LV, HV and UMS charges'!$A$12:$A$310,0)),INDEX('Annex 4 LDNO charges'!$B$14:$B$203,MATCH($A58,'Annex 4 LDNO charges'!$A$14:$A$203,0)))=0,"",IFERROR(INDEX('Annex 1 LV, HV and UMS charges'!$B$12:$B$45,MATCH($A58,'Annex 1 LV, HV and UMS charges'!$A$12:$A$310,0)),INDEX('Annex 4 LDNO charges'!$B$14:$B$203,MATCH($A58,'Annex 4 LDNO charges'!$A$14:$A$203,0))))</f>
        <v>B03</v>
      </c>
      <c r="C58" s="172" t="s">
        <v>639</v>
      </c>
      <c r="D58" s="173">
        <v>0</v>
      </c>
      <c r="E58" s="173">
        <v>0</v>
      </c>
    </row>
    <row r="59" spans="1:5" ht="24.95" customHeight="1" x14ac:dyDescent="0.2">
      <c r="A59" s="158" t="s">
        <v>671</v>
      </c>
      <c r="B59" s="43" t="str">
        <f>IF(IFERROR(INDEX('Annex 1 LV, HV and UMS charges'!$B$12:$B$45,MATCH($A59,'Annex 1 LV, HV and UMS charges'!$A$12:$A$310,0)),INDEX('Annex 4 LDNO charges'!$B$14:$B$203,MATCH($A59,'Annex 4 LDNO charges'!$A$14:$A$203,0)))=0,"",IFERROR(INDEX('Annex 1 LV, HV and UMS charges'!$B$12:$B$45,MATCH($A59,'Annex 1 LV, HV and UMS charges'!$A$12:$A$310,0)),INDEX('Annex 4 LDNO charges'!$B$14:$B$203,MATCH($A59,'Annex 4 LDNO charges'!$A$14:$A$203,0))))</f>
        <v>B09</v>
      </c>
      <c r="C59" s="157" t="s">
        <v>638</v>
      </c>
      <c r="D59" s="174"/>
      <c r="E59" s="173">
        <v>0</v>
      </c>
    </row>
    <row r="60" spans="1:5" ht="24.95" customHeight="1" x14ac:dyDescent="0.2">
      <c r="A60" s="158" t="s">
        <v>672</v>
      </c>
      <c r="B60" s="43" t="str">
        <f>IF(IFERROR(INDEX('Annex 1 LV, HV and UMS charges'!$B$12:$B$45,MATCH($A60,'Annex 1 LV, HV and UMS charges'!$A$12:$A$310,0)),INDEX('Annex 4 LDNO charges'!$B$14:$B$203,MATCH($A60,'Annex 4 LDNO charges'!$A$14:$A$203,0)))=0,"",IFERROR(INDEX('Annex 1 LV, HV and UMS charges'!$B$12:$B$45,MATCH($A60,'Annex 1 LV, HV and UMS charges'!$A$12:$A$310,0)),INDEX('Annex 4 LDNO charges'!$B$14:$B$203,MATCH($A60,'Annex 4 LDNO charges'!$A$14:$A$203,0))))</f>
        <v>B12</v>
      </c>
      <c r="C60" s="157" t="s">
        <v>638</v>
      </c>
      <c r="D60" s="174"/>
      <c r="E60" s="173">
        <v>0</v>
      </c>
    </row>
    <row r="61" spans="1:5" ht="24.95" customHeight="1" x14ac:dyDescent="0.2">
      <c r="A61" s="158" t="s">
        <v>673</v>
      </c>
      <c r="B61" s="43" t="str">
        <f>IF(IFERROR(INDEX('Annex 1 LV, HV and UMS charges'!$B$12:$B$45,MATCH($A61,'Annex 1 LV, HV and UMS charges'!$A$12:$A$310,0)),INDEX('Annex 4 LDNO charges'!$B$14:$B$203,MATCH($A61,'Annex 4 LDNO charges'!$A$14:$A$203,0)))=0,"",IFERROR(INDEX('Annex 1 LV, HV and UMS charges'!$B$12:$B$45,MATCH($A61,'Annex 1 LV, HV and UMS charges'!$A$12:$A$310,0)),INDEX('Annex 4 LDNO charges'!$B$14:$B$203,MATCH($A61,'Annex 4 LDNO charges'!$A$14:$A$203,0))))</f>
        <v>B15</v>
      </c>
      <c r="C61" s="157" t="s">
        <v>638</v>
      </c>
      <c r="D61" s="174"/>
      <c r="E61" s="173">
        <v>0</v>
      </c>
    </row>
    <row r="62" spans="1:5" ht="24.95" customHeight="1" x14ac:dyDescent="0.2">
      <c r="A62" s="158" t="s">
        <v>674</v>
      </c>
      <c r="B62" s="43" t="str">
        <f>IF(IFERROR(INDEX('Annex 1 LV, HV and UMS charges'!$B$12:$B$45,MATCH($A62,'Annex 1 LV, HV and UMS charges'!$A$12:$A$310,0)),INDEX('Annex 4 LDNO charges'!$B$14:$B$203,MATCH($A62,'Annex 4 LDNO charges'!$A$14:$A$203,0)))=0,"",IFERROR(INDEX('Annex 1 LV, HV and UMS charges'!$B$12:$B$45,MATCH($A62,'Annex 1 LV, HV and UMS charges'!$A$12:$A$310,0)),INDEX('Annex 4 LDNO charges'!$B$14:$B$203,MATCH($A62,'Annex 4 LDNO charges'!$A$14:$A$203,0))))</f>
        <v>B18</v>
      </c>
      <c r="C62" s="157" t="s">
        <v>638</v>
      </c>
      <c r="D62" s="174"/>
      <c r="E62" s="173">
        <v>0</v>
      </c>
    </row>
    <row r="63" spans="1:5" ht="24.95" customHeight="1" x14ac:dyDescent="0.2">
      <c r="A63" s="158" t="s">
        <v>675</v>
      </c>
      <c r="B63" s="43" t="str">
        <f>IF(IFERROR(INDEX('Annex 1 LV, HV and UMS charges'!$B$12:$B$45,MATCH($A63,'Annex 1 LV, HV and UMS charges'!$A$12:$A$310,0)),INDEX('Annex 4 LDNO charges'!$B$14:$B$203,MATCH($A63,'Annex 4 LDNO charges'!$A$14:$A$203,0)))=0,"",IFERROR(INDEX('Annex 1 LV, HV and UMS charges'!$B$12:$B$45,MATCH($A63,'Annex 1 LV, HV and UMS charges'!$A$12:$A$310,0)),INDEX('Annex 4 LDNO charges'!$B$14:$B$203,MATCH($A63,'Annex 4 LDNO charges'!$A$14:$A$203,0))))</f>
        <v>B21</v>
      </c>
      <c r="C63" s="157" t="s">
        <v>638</v>
      </c>
      <c r="D63" s="174"/>
      <c r="E63" s="173">
        <v>0</v>
      </c>
    </row>
    <row r="64" spans="1:5" ht="24.95" customHeight="1" x14ac:dyDescent="0.2">
      <c r="A64" s="158" t="s">
        <v>617</v>
      </c>
      <c r="B64" s="43" t="str">
        <f>IF(IFERROR(INDEX('Annex 1 LV, HV and UMS charges'!$B$12:$B$45,MATCH($A64,'Annex 1 LV, HV and UMS charges'!$A$12:$A$310,0)),INDEX('Annex 4 LDNO charges'!$B$14:$B$203,MATCH($A64,'Annex 4 LDNO charges'!$A$14:$A$203,0)))=0,"",IFERROR(INDEX('Annex 1 LV, HV and UMS charges'!$B$12:$B$45,MATCH($A64,'Annex 1 LV, HV and UMS charges'!$A$12:$A$310,0)),INDEX('Annex 4 LDNO charges'!$B$14:$B$203,MATCH($A64,'Annex 4 LDNO charges'!$A$14:$A$203,0))))</f>
        <v>B27</v>
      </c>
      <c r="C64" s="157">
        <v>0</v>
      </c>
      <c r="D64" s="174"/>
      <c r="E64" s="173">
        <v>0</v>
      </c>
    </row>
    <row r="65" spans="1:5" ht="24.95" customHeight="1" x14ac:dyDescent="0.2">
      <c r="A65" s="158" t="s">
        <v>618</v>
      </c>
      <c r="B65" s="43" t="str">
        <f>IF(IFERROR(INDEX('Annex 1 LV, HV and UMS charges'!$B$12:$B$45,MATCH($A65,'Annex 1 LV, HV and UMS charges'!$A$12:$A$310,0)),INDEX('Annex 4 LDNO charges'!$B$14:$B$203,MATCH($A65,'Annex 4 LDNO charges'!$A$14:$A$203,0)))=0,"",IFERROR(INDEX('Annex 1 LV, HV and UMS charges'!$B$12:$B$45,MATCH($A65,'Annex 1 LV, HV and UMS charges'!$A$12:$A$310,0)),INDEX('Annex 4 LDNO charges'!$B$14:$B$203,MATCH($A65,'Annex 4 LDNO charges'!$A$14:$A$203,0))))</f>
        <v>B30</v>
      </c>
      <c r="C65" s="157">
        <v>0</v>
      </c>
      <c r="D65" s="174"/>
      <c r="E65" s="173">
        <v>0</v>
      </c>
    </row>
    <row r="66" spans="1:5" ht="24.95" customHeight="1" x14ac:dyDescent="0.2">
      <c r="A66" s="158" t="s">
        <v>619</v>
      </c>
      <c r="B66" s="43" t="str">
        <f>IF(IFERROR(INDEX('Annex 1 LV, HV and UMS charges'!$B$12:$B$45,MATCH($A66,'Annex 1 LV, HV and UMS charges'!$A$12:$A$310,0)),INDEX('Annex 4 LDNO charges'!$B$14:$B$203,MATCH($A66,'Annex 4 LDNO charges'!$A$14:$A$203,0)))=0,"",IFERROR(INDEX('Annex 1 LV, HV and UMS charges'!$B$12:$B$45,MATCH($A66,'Annex 1 LV, HV and UMS charges'!$A$12:$A$310,0)),INDEX('Annex 4 LDNO charges'!$B$14:$B$203,MATCH($A66,'Annex 4 LDNO charges'!$A$14:$A$203,0))))</f>
        <v>B33</v>
      </c>
      <c r="C66" s="157">
        <v>0</v>
      </c>
      <c r="D66" s="174"/>
      <c r="E66" s="173">
        <v>0</v>
      </c>
    </row>
    <row r="67" spans="1:5" ht="24.95" customHeight="1" x14ac:dyDescent="0.2">
      <c r="A67" s="158" t="s">
        <v>620</v>
      </c>
      <c r="B67" s="43" t="str">
        <f>IF(IFERROR(INDEX('Annex 1 LV, HV and UMS charges'!$B$12:$B$45,MATCH($A67,'Annex 1 LV, HV and UMS charges'!$A$12:$A$310,0)),INDEX('Annex 4 LDNO charges'!$B$14:$B$203,MATCH($A67,'Annex 4 LDNO charges'!$A$14:$A$203,0)))=0,"",IFERROR(INDEX('Annex 1 LV, HV and UMS charges'!$B$12:$B$45,MATCH($A67,'Annex 1 LV, HV and UMS charges'!$A$12:$A$310,0)),INDEX('Annex 4 LDNO charges'!$B$14:$B$203,MATCH($A67,'Annex 4 LDNO charges'!$A$14:$A$203,0))))</f>
        <v>B36</v>
      </c>
      <c r="C67" s="157">
        <v>0</v>
      </c>
      <c r="D67" s="174"/>
      <c r="E67" s="173">
        <v>0</v>
      </c>
    </row>
    <row r="68" spans="1:5" ht="24.95" customHeight="1" x14ac:dyDescent="0.2">
      <c r="A68" s="158" t="s">
        <v>621</v>
      </c>
      <c r="B68" s="43" t="str">
        <f>IF(IFERROR(INDEX('Annex 1 LV, HV and UMS charges'!$B$12:$B$45,MATCH($A68,'Annex 1 LV, HV and UMS charges'!$A$12:$A$310,0)),INDEX('Annex 4 LDNO charges'!$B$14:$B$203,MATCH($A68,'Annex 4 LDNO charges'!$A$14:$A$203,0)))=0,"",IFERROR(INDEX('Annex 1 LV, HV and UMS charges'!$B$12:$B$45,MATCH($A68,'Annex 1 LV, HV and UMS charges'!$A$12:$A$310,0)),INDEX('Annex 4 LDNO charges'!$B$14:$B$203,MATCH($A68,'Annex 4 LDNO charges'!$A$14:$A$203,0))))</f>
        <v>B39</v>
      </c>
      <c r="C68" s="157">
        <v>0</v>
      </c>
      <c r="D68" s="174"/>
      <c r="E68" s="173">
        <v>0</v>
      </c>
    </row>
    <row r="69" spans="1:5" ht="24.95" customHeight="1" x14ac:dyDescent="0.2">
      <c r="A69" s="158" t="s">
        <v>622</v>
      </c>
      <c r="B69" s="43" t="str">
        <f>IF(IFERROR(INDEX('Annex 1 LV, HV and UMS charges'!$B$12:$B$45,MATCH($A69,'Annex 1 LV, HV and UMS charges'!$A$12:$A$310,0)),INDEX('Annex 4 LDNO charges'!$B$14:$B$203,MATCH($A69,'Annex 4 LDNO charges'!$A$14:$A$203,0)))=0,"",IFERROR(INDEX('Annex 1 LV, HV and UMS charges'!$B$12:$B$45,MATCH($A69,'Annex 1 LV, HV and UMS charges'!$A$12:$A$310,0)),INDEX('Annex 4 LDNO charges'!$B$14:$B$203,MATCH($A69,'Annex 4 LDNO charges'!$A$14:$A$203,0))))</f>
        <v>B41</v>
      </c>
      <c r="C69" s="157">
        <v>0</v>
      </c>
      <c r="D69" s="174"/>
      <c r="E69" s="173">
        <v>0</v>
      </c>
    </row>
    <row r="70" spans="1:5" ht="24.95" customHeight="1" x14ac:dyDescent="0.2">
      <c r="A70" s="158" t="s">
        <v>623</v>
      </c>
      <c r="B70" s="43" t="str">
        <f>IF(IFERROR(INDEX('Annex 1 LV, HV and UMS charges'!$B$12:$B$45,MATCH($A70,'Annex 1 LV, HV and UMS charges'!$A$12:$A$310,0)),INDEX('Annex 4 LDNO charges'!$B$14:$B$203,MATCH($A70,'Annex 4 LDNO charges'!$A$14:$A$203,0)))=0,"",IFERROR(INDEX('Annex 1 LV, HV and UMS charges'!$B$12:$B$45,MATCH($A70,'Annex 1 LV, HV and UMS charges'!$A$12:$A$310,0)),INDEX('Annex 4 LDNO charges'!$B$14:$B$203,MATCH($A70,'Annex 4 LDNO charges'!$A$14:$A$203,0))))</f>
        <v>B43</v>
      </c>
      <c r="C70" s="157">
        <v>0</v>
      </c>
      <c r="D70" s="174"/>
      <c r="E70" s="173">
        <v>0</v>
      </c>
    </row>
    <row r="71" spans="1:5" ht="24.95" customHeight="1" x14ac:dyDescent="0.2">
      <c r="A71" s="158" t="s">
        <v>624</v>
      </c>
      <c r="B71" s="43" t="str">
        <f>IF(IFERROR(INDEX('Annex 1 LV, HV and UMS charges'!$B$12:$B$45,MATCH($A71,'Annex 1 LV, HV and UMS charges'!$A$12:$A$310,0)),INDEX('Annex 4 LDNO charges'!$B$14:$B$203,MATCH($A71,'Annex 4 LDNO charges'!$A$14:$A$203,0)))=0,"",IFERROR(INDEX('Annex 1 LV, HV and UMS charges'!$B$12:$B$45,MATCH($A71,'Annex 1 LV, HV and UMS charges'!$A$12:$A$310,0)),INDEX('Annex 4 LDNO charges'!$B$14:$B$203,MATCH($A71,'Annex 4 LDNO charges'!$A$14:$A$203,0))))</f>
        <v>B45</v>
      </c>
      <c r="C71" s="157">
        <v>0</v>
      </c>
      <c r="D71" s="174"/>
      <c r="E71" s="173">
        <v>0</v>
      </c>
    </row>
    <row r="72" spans="1:5" ht="24.95" customHeight="1" x14ac:dyDescent="0.2">
      <c r="A72" s="158" t="s">
        <v>625</v>
      </c>
      <c r="B72" s="43" t="str">
        <f>IF(IFERROR(INDEX('Annex 1 LV, HV and UMS charges'!$B$12:$B$45,MATCH($A72,'Annex 1 LV, HV and UMS charges'!$A$12:$A$310,0)),INDEX('Annex 4 LDNO charges'!$B$14:$B$203,MATCH($A72,'Annex 4 LDNO charges'!$A$14:$A$203,0)))=0,"",IFERROR(INDEX('Annex 1 LV, HV and UMS charges'!$B$12:$B$45,MATCH($A72,'Annex 1 LV, HV and UMS charges'!$A$12:$A$310,0)),INDEX('Annex 4 LDNO charges'!$B$14:$B$203,MATCH($A72,'Annex 4 LDNO charges'!$A$14:$A$203,0))))</f>
        <v>B47</v>
      </c>
      <c r="C72" s="157">
        <v>0</v>
      </c>
      <c r="D72" s="174"/>
      <c r="E72" s="173">
        <v>0</v>
      </c>
    </row>
    <row r="73" spans="1:5" ht="24.95" customHeight="1" x14ac:dyDescent="0.2">
      <c r="A73" s="158" t="s">
        <v>626</v>
      </c>
      <c r="B73" s="43" t="str">
        <f>IF(IFERROR(INDEX('Annex 1 LV, HV and UMS charges'!$B$12:$B$45,MATCH($A73,'Annex 1 LV, HV and UMS charges'!$A$12:$A$310,0)),INDEX('Annex 4 LDNO charges'!$B$14:$B$203,MATCH($A73,'Annex 4 LDNO charges'!$A$14:$A$203,0)))=0,"",IFERROR(INDEX('Annex 1 LV, HV and UMS charges'!$B$12:$B$45,MATCH($A73,'Annex 1 LV, HV and UMS charges'!$A$12:$A$310,0)),INDEX('Annex 4 LDNO charges'!$B$14:$B$203,MATCH($A73,'Annex 4 LDNO charges'!$A$14:$A$203,0))))</f>
        <v>B49</v>
      </c>
      <c r="C73" s="157">
        <v>0</v>
      </c>
      <c r="D73" s="174"/>
      <c r="E73" s="173">
        <v>0</v>
      </c>
    </row>
    <row r="74" spans="1:5" ht="24.95" customHeight="1" x14ac:dyDescent="0.2">
      <c r="A74" s="158" t="s">
        <v>627</v>
      </c>
      <c r="B74" s="43" t="str">
        <f>IF(IFERROR(INDEX('Annex 1 LV, HV and UMS charges'!$B$12:$B$45,MATCH($A74,'Annex 1 LV, HV and UMS charges'!$A$12:$A$310,0)),INDEX('Annex 4 LDNO charges'!$B$14:$B$203,MATCH($A74,'Annex 4 LDNO charges'!$A$14:$A$203,0)))=0,"",IFERROR(INDEX('Annex 1 LV, HV and UMS charges'!$B$12:$B$45,MATCH($A74,'Annex 1 LV, HV and UMS charges'!$A$12:$A$310,0)),INDEX('Annex 4 LDNO charges'!$B$14:$B$203,MATCH($A74,'Annex 4 LDNO charges'!$A$14:$A$203,0))))</f>
        <v>B51</v>
      </c>
      <c r="C74" s="157">
        <v>0</v>
      </c>
      <c r="D74" s="174"/>
      <c r="E74" s="173">
        <v>0</v>
      </c>
    </row>
    <row r="75" spans="1:5" ht="24.95" customHeight="1" x14ac:dyDescent="0.2">
      <c r="A75" s="158" t="s">
        <v>628</v>
      </c>
      <c r="B75" s="43" t="str">
        <f>IF(IFERROR(INDEX('Annex 1 LV, HV and UMS charges'!$B$12:$B$45,MATCH($A75,'Annex 1 LV, HV and UMS charges'!$A$12:$A$310,0)),INDEX('Annex 4 LDNO charges'!$B$14:$B$203,MATCH($A75,'Annex 4 LDNO charges'!$A$14:$A$203,0)))=0,"",IFERROR(INDEX('Annex 1 LV, HV and UMS charges'!$B$12:$B$45,MATCH($A75,'Annex 1 LV, HV and UMS charges'!$A$12:$A$310,0)),INDEX('Annex 4 LDNO charges'!$B$14:$B$203,MATCH($A75,'Annex 4 LDNO charges'!$A$14:$A$203,0))))</f>
        <v>B53</v>
      </c>
      <c r="C75" s="157">
        <v>0</v>
      </c>
      <c r="D75" s="174"/>
      <c r="E75" s="173">
        <v>0</v>
      </c>
    </row>
    <row r="76" spans="1:5" ht="24.95" customHeight="1" x14ac:dyDescent="0.2">
      <c r="A76" s="158" t="s">
        <v>629</v>
      </c>
      <c r="B76" s="43" t="str">
        <f>IF(IFERROR(INDEX('Annex 1 LV, HV and UMS charges'!$B$12:$B$45,MATCH($A76,'Annex 1 LV, HV and UMS charges'!$A$12:$A$310,0)),INDEX('Annex 4 LDNO charges'!$B$14:$B$203,MATCH($A76,'Annex 4 LDNO charges'!$A$14:$A$203,0)))=0,"",IFERROR(INDEX('Annex 1 LV, HV and UMS charges'!$B$12:$B$45,MATCH($A76,'Annex 1 LV, HV and UMS charges'!$A$12:$A$310,0)),INDEX('Annex 4 LDNO charges'!$B$14:$B$203,MATCH($A76,'Annex 4 LDNO charges'!$A$14:$A$203,0))))</f>
        <v>B55</v>
      </c>
      <c r="C76" s="157">
        <v>0</v>
      </c>
      <c r="D76" s="174"/>
      <c r="E76" s="173">
        <v>0</v>
      </c>
    </row>
    <row r="77" spans="1:5" ht="24.95" customHeight="1" x14ac:dyDescent="0.2">
      <c r="A77" s="158" t="s">
        <v>630</v>
      </c>
      <c r="B77" s="43" t="str">
        <f>IF(IFERROR(INDEX('Annex 1 LV, HV and UMS charges'!$B$12:$B$45,MATCH($A77,'Annex 1 LV, HV and UMS charges'!$A$12:$A$310,0)),INDEX('Annex 4 LDNO charges'!$B$14:$B$203,MATCH($A77,'Annex 4 LDNO charges'!$A$14:$A$203,0)))=0,"",IFERROR(INDEX('Annex 1 LV, HV and UMS charges'!$B$12:$B$45,MATCH($A77,'Annex 1 LV, HV and UMS charges'!$A$12:$A$310,0)),INDEX('Annex 4 LDNO charges'!$B$14:$B$203,MATCH($A77,'Annex 4 LDNO charges'!$A$14:$A$203,0))))</f>
        <v>B57</v>
      </c>
      <c r="C77" s="157">
        <v>0</v>
      </c>
      <c r="D77" s="174"/>
      <c r="E77" s="173">
        <v>0</v>
      </c>
    </row>
    <row r="78" spans="1:5" ht="24.95" customHeight="1" x14ac:dyDescent="0.2">
      <c r="A78" s="158" t="s">
        <v>631</v>
      </c>
      <c r="B78" s="43" t="str">
        <f>IF(IFERROR(INDEX('Annex 1 LV, HV and UMS charges'!$B$12:$B$45,MATCH($A78,'Annex 1 LV, HV and UMS charges'!$A$12:$A$310,0)),INDEX('Annex 4 LDNO charges'!$B$14:$B$203,MATCH($A78,'Annex 4 LDNO charges'!$A$14:$A$203,0)))=0,"",IFERROR(INDEX('Annex 1 LV, HV and UMS charges'!$B$12:$B$45,MATCH($A78,'Annex 1 LV, HV and UMS charges'!$A$12:$A$310,0)),INDEX('Annex 4 LDNO charges'!$B$14:$B$203,MATCH($A78,'Annex 4 LDNO charges'!$A$14:$A$203,0))))</f>
        <v>B59</v>
      </c>
      <c r="C78" s="157">
        <v>0</v>
      </c>
      <c r="D78" s="174"/>
      <c r="E78" s="173">
        <v>0</v>
      </c>
    </row>
    <row r="79" spans="1:5" ht="24.95" customHeight="1" x14ac:dyDescent="0.2">
      <c r="A79" s="158" t="s">
        <v>676</v>
      </c>
      <c r="B79" s="43" t="str">
        <f>IF(IFERROR(INDEX('Annex 1 LV, HV and UMS charges'!$B$12:$B$45,MATCH($A79,'Annex 1 LV, HV and UMS charges'!$A$12:$A$310,0)),INDEX('Annex 4 LDNO charges'!$B$14:$B$203,MATCH($A79,'Annex 4 LDNO charges'!$A$14:$A$203,0)))=0,"",IFERROR(INDEX('Annex 1 LV, HV and UMS charges'!$B$12:$B$45,MATCH($A79,'Annex 1 LV, HV and UMS charges'!$A$12:$A$310,0)),INDEX('Annex 4 LDNO charges'!$B$14:$B$203,MATCH($A79,'Annex 4 LDNO charges'!$A$14:$A$203,0))))</f>
        <v/>
      </c>
      <c r="C79" s="172" t="s">
        <v>639</v>
      </c>
      <c r="D79" s="173">
        <v>0</v>
      </c>
      <c r="E79" s="173">
        <v>0</v>
      </c>
    </row>
    <row r="80" spans="1:5" ht="24.95" customHeight="1" x14ac:dyDescent="0.2">
      <c r="A80" s="158" t="s">
        <v>677</v>
      </c>
      <c r="B80" s="43" t="str">
        <f>IF(IFERROR(INDEX('Annex 1 LV, HV and UMS charges'!$B$12:$B$45,MATCH($A80,'Annex 1 LV, HV and UMS charges'!$A$12:$A$310,0)),INDEX('Annex 4 LDNO charges'!$B$14:$B$203,MATCH($A80,'Annex 4 LDNO charges'!$A$14:$A$203,0)))=0,"",IFERROR(INDEX('Annex 1 LV, HV and UMS charges'!$B$12:$B$45,MATCH($A80,'Annex 1 LV, HV and UMS charges'!$A$12:$A$310,0)),INDEX('Annex 4 LDNO charges'!$B$14:$B$203,MATCH($A80,'Annex 4 LDNO charges'!$A$14:$A$203,0))))</f>
        <v/>
      </c>
      <c r="C80" s="157" t="s">
        <v>638</v>
      </c>
      <c r="D80" s="174"/>
      <c r="E80" s="173">
        <v>0</v>
      </c>
    </row>
    <row r="81" spans="1:5" ht="24.95" customHeight="1" x14ac:dyDescent="0.2">
      <c r="A81" s="158" t="s">
        <v>678</v>
      </c>
      <c r="B81" s="43" t="str">
        <f>IF(IFERROR(INDEX('Annex 1 LV, HV and UMS charges'!$B$12:$B$45,MATCH($A81,'Annex 1 LV, HV and UMS charges'!$A$12:$A$310,0)),INDEX('Annex 4 LDNO charges'!$B$14:$B$203,MATCH($A81,'Annex 4 LDNO charges'!$A$14:$A$203,0)))=0,"",IFERROR(INDEX('Annex 1 LV, HV and UMS charges'!$B$12:$B$45,MATCH($A81,'Annex 1 LV, HV and UMS charges'!$A$12:$A$310,0)),INDEX('Annex 4 LDNO charges'!$B$14:$B$203,MATCH($A81,'Annex 4 LDNO charges'!$A$14:$A$203,0))))</f>
        <v/>
      </c>
      <c r="C81" s="157" t="s">
        <v>638</v>
      </c>
      <c r="D81" s="174"/>
      <c r="E81" s="173">
        <v>0</v>
      </c>
    </row>
    <row r="82" spans="1:5" ht="24.95" customHeight="1" x14ac:dyDescent="0.2">
      <c r="A82" s="158" t="s">
        <v>679</v>
      </c>
      <c r="B82" s="43" t="str">
        <f>IF(IFERROR(INDEX('Annex 1 LV, HV and UMS charges'!$B$12:$B$45,MATCH($A82,'Annex 1 LV, HV and UMS charges'!$A$12:$A$310,0)),INDEX('Annex 4 LDNO charges'!$B$14:$B$203,MATCH($A82,'Annex 4 LDNO charges'!$A$14:$A$203,0)))=0,"",IFERROR(INDEX('Annex 1 LV, HV and UMS charges'!$B$12:$B$45,MATCH($A82,'Annex 1 LV, HV and UMS charges'!$A$12:$A$310,0)),INDEX('Annex 4 LDNO charges'!$B$14:$B$203,MATCH($A82,'Annex 4 LDNO charges'!$A$14:$A$203,0))))</f>
        <v/>
      </c>
      <c r="C82" s="157" t="s">
        <v>638</v>
      </c>
      <c r="D82" s="174"/>
      <c r="E82" s="173">
        <v>0</v>
      </c>
    </row>
    <row r="83" spans="1:5" ht="24.95" customHeight="1" x14ac:dyDescent="0.2">
      <c r="A83" s="158" t="s">
        <v>680</v>
      </c>
      <c r="B83" s="43" t="str">
        <f>IF(IFERROR(INDEX('Annex 1 LV, HV and UMS charges'!$B$12:$B$45,MATCH($A83,'Annex 1 LV, HV and UMS charges'!$A$12:$A$310,0)),INDEX('Annex 4 LDNO charges'!$B$14:$B$203,MATCH($A83,'Annex 4 LDNO charges'!$A$14:$A$203,0)))=0,"",IFERROR(INDEX('Annex 1 LV, HV and UMS charges'!$B$12:$B$45,MATCH($A83,'Annex 1 LV, HV and UMS charges'!$A$12:$A$310,0)),INDEX('Annex 4 LDNO charges'!$B$14:$B$203,MATCH($A83,'Annex 4 LDNO charges'!$A$14:$A$203,0))))</f>
        <v/>
      </c>
      <c r="C83" s="157" t="s">
        <v>638</v>
      </c>
      <c r="D83" s="174"/>
      <c r="E83" s="173">
        <v>0</v>
      </c>
    </row>
    <row r="84" spans="1:5" ht="24.95" customHeight="1" x14ac:dyDescent="0.2">
      <c r="A84" s="158" t="s">
        <v>681</v>
      </c>
      <c r="B84" s="43" t="str">
        <f>IF(IFERROR(INDEX('Annex 1 LV, HV and UMS charges'!$B$12:$B$45,MATCH($A84,'Annex 1 LV, HV and UMS charges'!$A$12:$A$310,0)),INDEX('Annex 4 LDNO charges'!$B$14:$B$203,MATCH($A84,'Annex 4 LDNO charges'!$A$14:$A$203,0)))=0,"",IFERROR(INDEX('Annex 1 LV, HV and UMS charges'!$B$12:$B$45,MATCH($A84,'Annex 1 LV, HV and UMS charges'!$A$12:$A$310,0)),INDEX('Annex 4 LDNO charges'!$B$14:$B$203,MATCH($A84,'Annex 4 LDNO charges'!$A$14:$A$203,0))))</f>
        <v/>
      </c>
      <c r="C84" s="157" t="s">
        <v>638</v>
      </c>
      <c r="D84" s="174"/>
      <c r="E84" s="173">
        <v>0</v>
      </c>
    </row>
    <row r="85" spans="1:5" ht="24.95" customHeight="1" x14ac:dyDescent="0.2">
      <c r="A85" s="158" t="s">
        <v>602</v>
      </c>
      <c r="B85" s="43" t="str">
        <f>IF(IFERROR(INDEX('Annex 1 LV, HV and UMS charges'!$B$12:$B$45,MATCH($A85,'Annex 1 LV, HV and UMS charges'!$A$12:$A$310,0)),INDEX('Annex 4 LDNO charges'!$B$14:$B$203,MATCH($A85,'Annex 4 LDNO charges'!$A$14:$A$203,0)))=0,"",IFERROR(INDEX('Annex 1 LV, HV and UMS charges'!$B$12:$B$45,MATCH($A85,'Annex 1 LV, HV and UMS charges'!$A$12:$A$310,0)),INDEX('Annex 4 LDNO charges'!$B$14:$B$203,MATCH($A85,'Annex 4 LDNO charges'!$A$14:$A$203,0))))</f>
        <v/>
      </c>
      <c r="C85" s="157">
        <v>0</v>
      </c>
      <c r="D85" s="174"/>
      <c r="E85" s="173">
        <v>0</v>
      </c>
    </row>
    <row r="86" spans="1:5" ht="24.95" customHeight="1" x14ac:dyDescent="0.2">
      <c r="A86" s="158" t="s">
        <v>603</v>
      </c>
      <c r="B86" s="43" t="str">
        <f>IF(IFERROR(INDEX('Annex 1 LV, HV and UMS charges'!$B$12:$B$45,MATCH($A86,'Annex 1 LV, HV and UMS charges'!$A$12:$A$310,0)),INDEX('Annex 4 LDNO charges'!$B$14:$B$203,MATCH($A86,'Annex 4 LDNO charges'!$A$14:$A$203,0)))=0,"",IFERROR(INDEX('Annex 1 LV, HV and UMS charges'!$B$12:$B$45,MATCH($A86,'Annex 1 LV, HV and UMS charges'!$A$12:$A$310,0)),INDEX('Annex 4 LDNO charges'!$B$14:$B$203,MATCH($A86,'Annex 4 LDNO charges'!$A$14:$A$203,0))))</f>
        <v/>
      </c>
      <c r="C86" s="157">
        <v>0</v>
      </c>
      <c r="D86" s="174"/>
      <c r="E86" s="173">
        <v>0</v>
      </c>
    </row>
    <row r="87" spans="1:5" ht="24.95" customHeight="1" x14ac:dyDescent="0.2">
      <c r="A87" s="158" t="s">
        <v>604</v>
      </c>
      <c r="B87" s="43" t="str">
        <f>IF(IFERROR(INDEX('Annex 1 LV, HV and UMS charges'!$B$12:$B$45,MATCH($A87,'Annex 1 LV, HV and UMS charges'!$A$12:$A$310,0)),INDEX('Annex 4 LDNO charges'!$B$14:$B$203,MATCH($A87,'Annex 4 LDNO charges'!$A$14:$A$203,0)))=0,"",IFERROR(INDEX('Annex 1 LV, HV and UMS charges'!$B$12:$B$45,MATCH($A87,'Annex 1 LV, HV and UMS charges'!$A$12:$A$310,0)),INDEX('Annex 4 LDNO charges'!$B$14:$B$203,MATCH($A87,'Annex 4 LDNO charges'!$A$14:$A$203,0))))</f>
        <v/>
      </c>
      <c r="C87" s="157">
        <v>0</v>
      </c>
      <c r="D87" s="174"/>
      <c r="E87" s="173">
        <v>0</v>
      </c>
    </row>
    <row r="88" spans="1:5" ht="24.95" customHeight="1" x14ac:dyDescent="0.2">
      <c r="A88" s="158" t="s">
        <v>605</v>
      </c>
      <c r="B88" s="43" t="str">
        <f>IF(IFERROR(INDEX('Annex 1 LV, HV and UMS charges'!$B$12:$B$45,MATCH($A88,'Annex 1 LV, HV and UMS charges'!$A$12:$A$310,0)),INDEX('Annex 4 LDNO charges'!$B$14:$B$203,MATCH($A88,'Annex 4 LDNO charges'!$A$14:$A$203,0)))=0,"",IFERROR(INDEX('Annex 1 LV, HV and UMS charges'!$B$12:$B$45,MATCH($A88,'Annex 1 LV, HV and UMS charges'!$A$12:$A$310,0)),INDEX('Annex 4 LDNO charges'!$B$14:$B$203,MATCH($A88,'Annex 4 LDNO charges'!$A$14:$A$203,0))))</f>
        <v/>
      </c>
      <c r="C88" s="157">
        <v>0</v>
      </c>
      <c r="D88" s="174"/>
      <c r="E88" s="173">
        <v>0</v>
      </c>
    </row>
    <row r="89" spans="1:5" ht="24.95" customHeight="1" x14ac:dyDescent="0.2">
      <c r="A89" s="158" t="s">
        <v>606</v>
      </c>
      <c r="B89" s="43" t="str">
        <f>IF(IFERROR(INDEX('Annex 1 LV, HV and UMS charges'!$B$12:$B$45,MATCH($A89,'Annex 1 LV, HV and UMS charges'!$A$12:$A$310,0)),INDEX('Annex 4 LDNO charges'!$B$14:$B$203,MATCH($A89,'Annex 4 LDNO charges'!$A$14:$A$203,0)))=0,"",IFERROR(INDEX('Annex 1 LV, HV and UMS charges'!$B$12:$B$45,MATCH($A89,'Annex 1 LV, HV and UMS charges'!$A$12:$A$310,0)),INDEX('Annex 4 LDNO charges'!$B$14:$B$203,MATCH($A89,'Annex 4 LDNO charges'!$A$14:$A$203,0))))</f>
        <v/>
      </c>
      <c r="C89" s="157">
        <v>0</v>
      </c>
      <c r="D89" s="174"/>
      <c r="E89" s="173">
        <v>0</v>
      </c>
    </row>
    <row r="90" spans="1:5" ht="24.95" customHeight="1" x14ac:dyDescent="0.2">
      <c r="A90" s="158" t="s">
        <v>607</v>
      </c>
      <c r="B90" s="43" t="str">
        <f>IF(IFERROR(INDEX('Annex 1 LV, HV and UMS charges'!$B$12:$B$45,MATCH($A90,'Annex 1 LV, HV and UMS charges'!$A$12:$A$310,0)),INDEX('Annex 4 LDNO charges'!$B$14:$B$203,MATCH($A90,'Annex 4 LDNO charges'!$A$14:$A$203,0)))=0,"",IFERROR(INDEX('Annex 1 LV, HV and UMS charges'!$B$12:$B$45,MATCH($A90,'Annex 1 LV, HV and UMS charges'!$A$12:$A$310,0)),INDEX('Annex 4 LDNO charges'!$B$14:$B$203,MATCH($A90,'Annex 4 LDNO charges'!$A$14:$A$203,0))))</f>
        <v/>
      </c>
      <c r="C90" s="157">
        <v>0</v>
      </c>
      <c r="D90" s="174"/>
      <c r="E90" s="173">
        <v>0</v>
      </c>
    </row>
    <row r="91" spans="1:5" ht="24.95" customHeight="1" x14ac:dyDescent="0.2">
      <c r="A91" s="158" t="s">
        <v>608</v>
      </c>
      <c r="B91" s="43" t="str">
        <f>IF(IFERROR(INDEX('Annex 1 LV, HV and UMS charges'!$B$12:$B$45,MATCH($A91,'Annex 1 LV, HV and UMS charges'!$A$12:$A$310,0)),INDEX('Annex 4 LDNO charges'!$B$14:$B$203,MATCH($A91,'Annex 4 LDNO charges'!$A$14:$A$203,0)))=0,"",IFERROR(INDEX('Annex 1 LV, HV and UMS charges'!$B$12:$B$45,MATCH($A91,'Annex 1 LV, HV and UMS charges'!$A$12:$A$310,0)),INDEX('Annex 4 LDNO charges'!$B$14:$B$203,MATCH($A91,'Annex 4 LDNO charges'!$A$14:$A$203,0))))</f>
        <v/>
      </c>
      <c r="C91" s="157">
        <v>0</v>
      </c>
      <c r="D91" s="174"/>
      <c r="E91" s="173">
        <v>0</v>
      </c>
    </row>
    <row r="92" spans="1:5" ht="24.95" customHeight="1" x14ac:dyDescent="0.2">
      <c r="A92" s="158" t="s">
        <v>609</v>
      </c>
      <c r="B92" s="43" t="str">
        <f>IF(IFERROR(INDEX('Annex 1 LV, HV and UMS charges'!$B$12:$B$45,MATCH($A92,'Annex 1 LV, HV and UMS charges'!$A$12:$A$310,0)),INDEX('Annex 4 LDNO charges'!$B$14:$B$203,MATCH($A92,'Annex 4 LDNO charges'!$A$14:$A$203,0)))=0,"",IFERROR(INDEX('Annex 1 LV, HV and UMS charges'!$B$12:$B$45,MATCH($A92,'Annex 1 LV, HV and UMS charges'!$A$12:$A$310,0)),INDEX('Annex 4 LDNO charges'!$B$14:$B$203,MATCH($A92,'Annex 4 LDNO charges'!$A$14:$A$203,0))))</f>
        <v/>
      </c>
      <c r="C92" s="157">
        <v>0</v>
      </c>
      <c r="D92" s="174"/>
      <c r="E92" s="173">
        <v>0</v>
      </c>
    </row>
    <row r="93" spans="1:5" ht="24.95" customHeight="1" x14ac:dyDescent="0.2">
      <c r="A93" s="158" t="s">
        <v>610</v>
      </c>
      <c r="B93" s="43" t="str">
        <f>IF(IFERROR(INDEX('Annex 1 LV, HV and UMS charges'!$B$12:$B$45,MATCH($A93,'Annex 1 LV, HV and UMS charges'!$A$12:$A$310,0)),INDEX('Annex 4 LDNO charges'!$B$14:$B$203,MATCH($A93,'Annex 4 LDNO charges'!$A$14:$A$203,0)))=0,"",IFERROR(INDEX('Annex 1 LV, HV and UMS charges'!$B$12:$B$45,MATCH($A93,'Annex 1 LV, HV and UMS charges'!$A$12:$A$310,0)),INDEX('Annex 4 LDNO charges'!$B$14:$B$203,MATCH($A93,'Annex 4 LDNO charges'!$A$14:$A$203,0))))</f>
        <v/>
      </c>
      <c r="C93" s="157">
        <v>0</v>
      </c>
      <c r="D93" s="174"/>
      <c r="E93" s="173">
        <v>0</v>
      </c>
    </row>
    <row r="94" spans="1:5" ht="24.95" customHeight="1" x14ac:dyDescent="0.2">
      <c r="A94" s="158" t="s">
        <v>611</v>
      </c>
      <c r="B94" s="43" t="str">
        <f>IF(IFERROR(INDEX('Annex 1 LV, HV and UMS charges'!$B$12:$B$45,MATCH($A94,'Annex 1 LV, HV and UMS charges'!$A$12:$A$310,0)),INDEX('Annex 4 LDNO charges'!$B$14:$B$203,MATCH($A94,'Annex 4 LDNO charges'!$A$14:$A$203,0)))=0,"",IFERROR(INDEX('Annex 1 LV, HV and UMS charges'!$B$12:$B$45,MATCH($A94,'Annex 1 LV, HV and UMS charges'!$A$12:$A$310,0)),INDEX('Annex 4 LDNO charges'!$B$14:$B$203,MATCH($A94,'Annex 4 LDNO charges'!$A$14:$A$203,0))))</f>
        <v/>
      </c>
      <c r="C94" s="157">
        <v>0</v>
      </c>
      <c r="D94" s="174"/>
      <c r="E94" s="173">
        <v>0</v>
      </c>
    </row>
    <row r="95" spans="1:5" ht="24.95" customHeight="1" x14ac:dyDescent="0.2">
      <c r="A95" s="158" t="s">
        <v>612</v>
      </c>
      <c r="B95" s="43" t="str">
        <f>IF(IFERROR(INDEX('Annex 1 LV, HV and UMS charges'!$B$12:$B$45,MATCH($A95,'Annex 1 LV, HV and UMS charges'!$A$12:$A$310,0)),INDEX('Annex 4 LDNO charges'!$B$14:$B$203,MATCH($A95,'Annex 4 LDNO charges'!$A$14:$A$203,0)))=0,"",IFERROR(INDEX('Annex 1 LV, HV and UMS charges'!$B$12:$B$45,MATCH($A95,'Annex 1 LV, HV and UMS charges'!$A$12:$A$310,0)),INDEX('Annex 4 LDNO charges'!$B$14:$B$203,MATCH($A95,'Annex 4 LDNO charges'!$A$14:$A$203,0))))</f>
        <v/>
      </c>
      <c r="C95" s="157">
        <v>0</v>
      </c>
      <c r="D95" s="174"/>
      <c r="E95" s="173">
        <v>0</v>
      </c>
    </row>
    <row r="96" spans="1:5" ht="24.95" customHeight="1" x14ac:dyDescent="0.2">
      <c r="A96" s="158" t="s">
        <v>613</v>
      </c>
      <c r="B96" s="43" t="str">
        <f>IF(IFERROR(INDEX('Annex 1 LV, HV and UMS charges'!$B$12:$B$45,MATCH($A96,'Annex 1 LV, HV and UMS charges'!$A$12:$A$310,0)),INDEX('Annex 4 LDNO charges'!$B$14:$B$203,MATCH($A96,'Annex 4 LDNO charges'!$A$14:$A$203,0)))=0,"",IFERROR(INDEX('Annex 1 LV, HV and UMS charges'!$B$12:$B$45,MATCH($A96,'Annex 1 LV, HV and UMS charges'!$A$12:$A$310,0)),INDEX('Annex 4 LDNO charges'!$B$14:$B$203,MATCH($A96,'Annex 4 LDNO charges'!$A$14:$A$203,0))))</f>
        <v/>
      </c>
      <c r="C96" s="157">
        <v>0</v>
      </c>
      <c r="D96" s="174"/>
      <c r="E96" s="173">
        <v>0</v>
      </c>
    </row>
    <row r="97" spans="1:5" ht="24.95" customHeight="1" x14ac:dyDescent="0.2">
      <c r="A97" s="158" t="s">
        <v>614</v>
      </c>
      <c r="B97" s="43" t="str">
        <f>IF(IFERROR(INDEX('Annex 1 LV, HV and UMS charges'!$B$12:$B$45,MATCH($A97,'Annex 1 LV, HV and UMS charges'!$A$12:$A$310,0)),INDEX('Annex 4 LDNO charges'!$B$14:$B$203,MATCH($A97,'Annex 4 LDNO charges'!$A$14:$A$203,0)))=0,"",IFERROR(INDEX('Annex 1 LV, HV and UMS charges'!$B$12:$B$45,MATCH($A97,'Annex 1 LV, HV and UMS charges'!$A$12:$A$310,0)),INDEX('Annex 4 LDNO charges'!$B$14:$B$203,MATCH($A97,'Annex 4 LDNO charges'!$A$14:$A$203,0))))</f>
        <v/>
      </c>
      <c r="C97" s="157">
        <v>0</v>
      </c>
      <c r="D97" s="174"/>
      <c r="E97" s="173">
        <v>0</v>
      </c>
    </row>
    <row r="98" spans="1:5" ht="24.95" customHeight="1" x14ac:dyDescent="0.2">
      <c r="A98" s="158" t="s">
        <v>615</v>
      </c>
      <c r="B98" s="43" t="str">
        <f>IF(IFERROR(INDEX('Annex 1 LV, HV and UMS charges'!$B$12:$B$45,MATCH($A98,'Annex 1 LV, HV and UMS charges'!$A$12:$A$310,0)),INDEX('Annex 4 LDNO charges'!$B$14:$B$203,MATCH($A98,'Annex 4 LDNO charges'!$A$14:$A$203,0)))=0,"",IFERROR(INDEX('Annex 1 LV, HV and UMS charges'!$B$12:$B$45,MATCH($A98,'Annex 1 LV, HV and UMS charges'!$A$12:$A$310,0)),INDEX('Annex 4 LDNO charges'!$B$14:$B$203,MATCH($A98,'Annex 4 LDNO charges'!$A$14:$A$203,0))))</f>
        <v/>
      </c>
      <c r="C98" s="157">
        <v>0</v>
      </c>
      <c r="D98" s="174"/>
      <c r="E98" s="173">
        <v>0</v>
      </c>
    </row>
    <row r="99" spans="1:5" ht="24.95" customHeight="1" x14ac:dyDescent="0.2">
      <c r="A99" s="158" t="s">
        <v>616</v>
      </c>
      <c r="B99" s="43" t="str">
        <f>IF(IFERROR(INDEX('Annex 1 LV, HV and UMS charges'!$B$12:$B$45,MATCH($A99,'Annex 1 LV, HV and UMS charges'!$A$12:$A$310,0)),INDEX('Annex 4 LDNO charges'!$B$14:$B$203,MATCH($A99,'Annex 4 LDNO charges'!$A$14:$A$203,0)))=0,"",IFERROR(INDEX('Annex 1 LV, HV and UMS charges'!$B$12:$B$45,MATCH($A99,'Annex 1 LV, HV and UMS charges'!$A$12:$A$310,0)),INDEX('Annex 4 LDNO charges'!$B$14:$B$203,MATCH($A99,'Annex 4 LDNO charges'!$A$14:$A$203,0))))</f>
        <v/>
      </c>
      <c r="C99" s="157">
        <v>0</v>
      </c>
      <c r="D99" s="174"/>
      <c r="E99" s="173">
        <v>0</v>
      </c>
    </row>
    <row r="100" spans="1:5" ht="24.95" customHeight="1" x14ac:dyDescent="0.2">
      <c r="A100" s="158" t="s">
        <v>682</v>
      </c>
      <c r="B100" s="43" t="str">
        <f>IF(IFERROR(INDEX('Annex 1 LV, HV and UMS charges'!$B$12:$B$45,MATCH($A100,'Annex 1 LV, HV and UMS charges'!$A$12:$A$310,0)),INDEX('Annex 4 LDNO charges'!$B$14:$B$203,MATCH($A100,'Annex 4 LDNO charges'!$A$14:$A$203,0)))=0,"",IFERROR(INDEX('Annex 1 LV, HV and UMS charges'!$B$12:$B$45,MATCH($A100,'Annex 1 LV, HV and UMS charges'!$A$12:$A$310,0)),INDEX('Annex 4 LDNO charges'!$B$14:$B$203,MATCH($A100,'Annex 4 LDNO charges'!$A$14:$A$203,0))))</f>
        <v/>
      </c>
      <c r="C100" s="172" t="s">
        <v>639</v>
      </c>
      <c r="D100" s="173">
        <v>0</v>
      </c>
      <c r="E100" s="173">
        <v>0</v>
      </c>
    </row>
    <row r="101" spans="1:5" ht="24.95" customHeight="1" x14ac:dyDescent="0.2">
      <c r="A101" s="158" t="s">
        <v>683</v>
      </c>
      <c r="B101" s="43" t="str">
        <f>IF(IFERROR(INDEX('Annex 1 LV, HV and UMS charges'!$B$12:$B$45,MATCH($A101,'Annex 1 LV, HV and UMS charges'!$A$12:$A$310,0)),INDEX('Annex 4 LDNO charges'!$B$14:$B$203,MATCH($A101,'Annex 4 LDNO charges'!$A$14:$A$203,0)))=0,"",IFERROR(INDEX('Annex 1 LV, HV and UMS charges'!$B$12:$B$45,MATCH($A101,'Annex 1 LV, HV and UMS charges'!$A$12:$A$310,0)),INDEX('Annex 4 LDNO charges'!$B$14:$B$203,MATCH($A101,'Annex 4 LDNO charges'!$A$14:$A$203,0))))</f>
        <v/>
      </c>
      <c r="C101" s="157" t="s">
        <v>638</v>
      </c>
      <c r="D101" s="174"/>
      <c r="E101" s="173">
        <v>0</v>
      </c>
    </row>
    <row r="102" spans="1:5" ht="24.95" customHeight="1" x14ac:dyDescent="0.2">
      <c r="A102" s="158" t="s">
        <v>684</v>
      </c>
      <c r="B102" s="43" t="str">
        <f>IF(IFERROR(INDEX('Annex 1 LV, HV and UMS charges'!$B$12:$B$45,MATCH($A102,'Annex 1 LV, HV and UMS charges'!$A$12:$A$310,0)),INDEX('Annex 4 LDNO charges'!$B$14:$B$203,MATCH($A102,'Annex 4 LDNO charges'!$A$14:$A$203,0)))=0,"",IFERROR(INDEX('Annex 1 LV, HV and UMS charges'!$B$12:$B$45,MATCH($A102,'Annex 1 LV, HV and UMS charges'!$A$12:$A$310,0)),INDEX('Annex 4 LDNO charges'!$B$14:$B$203,MATCH($A102,'Annex 4 LDNO charges'!$A$14:$A$203,0))))</f>
        <v/>
      </c>
      <c r="C102" s="157" t="s">
        <v>638</v>
      </c>
      <c r="D102" s="174"/>
      <c r="E102" s="173">
        <v>0</v>
      </c>
    </row>
    <row r="103" spans="1:5" ht="24.95" customHeight="1" x14ac:dyDescent="0.2">
      <c r="A103" s="158" t="s">
        <v>685</v>
      </c>
      <c r="B103" s="43" t="str">
        <f>IF(IFERROR(INDEX('Annex 1 LV, HV and UMS charges'!$B$12:$B$45,MATCH($A103,'Annex 1 LV, HV and UMS charges'!$A$12:$A$310,0)),INDEX('Annex 4 LDNO charges'!$B$14:$B$203,MATCH($A103,'Annex 4 LDNO charges'!$A$14:$A$203,0)))=0,"",IFERROR(INDEX('Annex 1 LV, HV and UMS charges'!$B$12:$B$45,MATCH($A103,'Annex 1 LV, HV and UMS charges'!$A$12:$A$310,0)),INDEX('Annex 4 LDNO charges'!$B$14:$B$203,MATCH($A103,'Annex 4 LDNO charges'!$A$14:$A$203,0))))</f>
        <v/>
      </c>
      <c r="C103" s="157" t="s">
        <v>638</v>
      </c>
      <c r="D103" s="174"/>
      <c r="E103" s="173">
        <v>0</v>
      </c>
    </row>
    <row r="104" spans="1:5" ht="24.95" customHeight="1" x14ac:dyDescent="0.2">
      <c r="A104" s="158" t="s">
        <v>686</v>
      </c>
      <c r="B104" s="43" t="str">
        <f>IF(IFERROR(INDEX('Annex 1 LV, HV and UMS charges'!$B$12:$B$45,MATCH($A104,'Annex 1 LV, HV and UMS charges'!$A$12:$A$310,0)),INDEX('Annex 4 LDNO charges'!$B$14:$B$203,MATCH($A104,'Annex 4 LDNO charges'!$A$14:$A$203,0)))=0,"",IFERROR(INDEX('Annex 1 LV, HV and UMS charges'!$B$12:$B$45,MATCH($A104,'Annex 1 LV, HV and UMS charges'!$A$12:$A$310,0)),INDEX('Annex 4 LDNO charges'!$B$14:$B$203,MATCH($A104,'Annex 4 LDNO charges'!$A$14:$A$203,0))))</f>
        <v/>
      </c>
      <c r="C104" s="157" t="s">
        <v>638</v>
      </c>
      <c r="D104" s="174"/>
      <c r="E104" s="173">
        <v>0</v>
      </c>
    </row>
    <row r="105" spans="1:5" ht="24.95" customHeight="1" x14ac:dyDescent="0.2">
      <c r="A105" s="158" t="s">
        <v>687</v>
      </c>
      <c r="B105" s="43" t="str">
        <f>IF(IFERROR(INDEX('Annex 1 LV, HV and UMS charges'!$B$12:$B$45,MATCH($A105,'Annex 1 LV, HV and UMS charges'!$A$12:$A$310,0)),INDEX('Annex 4 LDNO charges'!$B$14:$B$203,MATCH($A105,'Annex 4 LDNO charges'!$A$14:$A$203,0)))=0,"",IFERROR(INDEX('Annex 1 LV, HV and UMS charges'!$B$12:$B$45,MATCH($A105,'Annex 1 LV, HV and UMS charges'!$A$12:$A$310,0)),INDEX('Annex 4 LDNO charges'!$B$14:$B$203,MATCH($A105,'Annex 4 LDNO charges'!$A$14:$A$203,0))))</f>
        <v/>
      </c>
      <c r="C105" s="157" t="s">
        <v>638</v>
      </c>
      <c r="D105" s="174"/>
      <c r="E105" s="173">
        <v>0</v>
      </c>
    </row>
    <row r="106" spans="1:5" ht="24.95" customHeight="1" x14ac:dyDescent="0.2">
      <c r="A106" s="158" t="s">
        <v>587</v>
      </c>
      <c r="B106" s="43" t="str">
        <f>IF(IFERROR(INDEX('Annex 1 LV, HV and UMS charges'!$B$12:$B$45,MATCH($A106,'Annex 1 LV, HV and UMS charges'!$A$12:$A$310,0)),INDEX('Annex 4 LDNO charges'!$B$14:$B$203,MATCH($A106,'Annex 4 LDNO charges'!$A$14:$A$203,0)))=0,"",IFERROR(INDEX('Annex 1 LV, HV and UMS charges'!$B$12:$B$45,MATCH($A106,'Annex 1 LV, HV and UMS charges'!$A$12:$A$310,0)),INDEX('Annex 4 LDNO charges'!$B$14:$B$203,MATCH($A106,'Annex 4 LDNO charges'!$A$14:$A$203,0))))</f>
        <v/>
      </c>
      <c r="C106" s="157">
        <v>0</v>
      </c>
      <c r="D106" s="174"/>
      <c r="E106" s="173">
        <v>0</v>
      </c>
    </row>
    <row r="107" spans="1:5" ht="24.95" customHeight="1" x14ac:dyDescent="0.2">
      <c r="A107" s="158" t="s">
        <v>588</v>
      </c>
      <c r="B107" s="43" t="str">
        <f>IF(IFERROR(INDEX('Annex 1 LV, HV and UMS charges'!$B$12:$B$45,MATCH($A107,'Annex 1 LV, HV and UMS charges'!$A$12:$A$310,0)),INDEX('Annex 4 LDNO charges'!$B$14:$B$203,MATCH($A107,'Annex 4 LDNO charges'!$A$14:$A$203,0)))=0,"",IFERROR(INDEX('Annex 1 LV, HV and UMS charges'!$B$12:$B$45,MATCH($A107,'Annex 1 LV, HV and UMS charges'!$A$12:$A$310,0)),INDEX('Annex 4 LDNO charges'!$B$14:$B$203,MATCH($A107,'Annex 4 LDNO charges'!$A$14:$A$203,0))))</f>
        <v/>
      </c>
      <c r="C107" s="157">
        <v>0</v>
      </c>
      <c r="D107" s="174"/>
      <c r="E107" s="173">
        <v>0</v>
      </c>
    </row>
    <row r="108" spans="1:5" ht="24.95" customHeight="1" x14ac:dyDescent="0.2">
      <c r="A108" s="158" t="s">
        <v>589</v>
      </c>
      <c r="B108" s="43" t="str">
        <f>IF(IFERROR(INDEX('Annex 1 LV, HV and UMS charges'!$B$12:$B$45,MATCH($A108,'Annex 1 LV, HV and UMS charges'!$A$12:$A$310,0)),INDEX('Annex 4 LDNO charges'!$B$14:$B$203,MATCH($A108,'Annex 4 LDNO charges'!$A$14:$A$203,0)))=0,"",IFERROR(INDEX('Annex 1 LV, HV and UMS charges'!$B$12:$B$45,MATCH($A108,'Annex 1 LV, HV and UMS charges'!$A$12:$A$310,0)),INDEX('Annex 4 LDNO charges'!$B$14:$B$203,MATCH($A108,'Annex 4 LDNO charges'!$A$14:$A$203,0))))</f>
        <v/>
      </c>
      <c r="C108" s="157">
        <v>0</v>
      </c>
      <c r="D108" s="174"/>
      <c r="E108" s="173">
        <v>0</v>
      </c>
    </row>
    <row r="109" spans="1:5" ht="24.95" customHeight="1" x14ac:dyDescent="0.2">
      <c r="A109" s="158" t="s">
        <v>590</v>
      </c>
      <c r="B109" s="43" t="str">
        <f>IF(IFERROR(INDEX('Annex 1 LV, HV and UMS charges'!$B$12:$B$45,MATCH($A109,'Annex 1 LV, HV and UMS charges'!$A$12:$A$310,0)),INDEX('Annex 4 LDNO charges'!$B$14:$B$203,MATCH($A109,'Annex 4 LDNO charges'!$A$14:$A$203,0)))=0,"",IFERROR(INDEX('Annex 1 LV, HV and UMS charges'!$B$12:$B$45,MATCH($A109,'Annex 1 LV, HV and UMS charges'!$A$12:$A$310,0)),INDEX('Annex 4 LDNO charges'!$B$14:$B$203,MATCH($A109,'Annex 4 LDNO charges'!$A$14:$A$203,0))))</f>
        <v/>
      </c>
      <c r="C109" s="157">
        <v>0</v>
      </c>
      <c r="D109" s="174"/>
      <c r="E109" s="173">
        <v>0</v>
      </c>
    </row>
    <row r="110" spans="1:5" ht="24.95" customHeight="1" x14ac:dyDescent="0.2">
      <c r="A110" s="158" t="s">
        <v>591</v>
      </c>
      <c r="B110" s="43" t="str">
        <f>IF(IFERROR(INDEX('Annex 1 LV, HV and UMS charges'!$B$12:$B$45,MATCH($A110,'Annex 1 LV, HV and UMS charges'!$A$12:$A$310,0)),INDEX('Annex 4 LDNO charges'!$B$14:$B$203,MATCH($A110,'Annex 4 LDNO charges'!$A$14:$A$203,0)))=0,"",IFERROR(INDEX('Annex 1 LV, HV and UMS charges'!$B$12:$B$45,MATCH($A110,'Annex 1 LV, HV and UMS charges'!$A$12:$A$310,0)),INDEX('Annex 4 LDNO charges'!$B$14:$B$203,MATCH($A110,'Annex 4 LDNO charges'!$A$14:$A$203,0))))</f>
        <v/>
      </c>
      <c r="C110" s="157">
        <v>0</v>
      </c>
      <c r="D110" s="174"/>
      <c r="E110" s="173">
        <v>0</v>
      </c>
    </row>
    <row r="111" spans="1:5" ht="24.95" customHeight="1" x14ac:dyDescent="0.2">
      <c r="A111" s="158" t="s">
        <v>592</v>
      </c>
      <c r="B111" s="43" t="str">
        <f>IF(IFERROR(INDEX('Annex 1 LV, HV and UMS charges'!$B$12:$B$45,MATCH($A111,'Annex 1 LV, HV and UMS charges'!$A$12:$A$310,0)),INDEX('Annex 4 LDNO charges'!$B$14:$B$203,MATCH($A111,'Annex 4 LDNO charges'!$A$14:$A$203,0)))=0,"",IFERROR(INDEX('Annex 1 LV, HV and UMS charges'!$B$12:$B$45,MATCH($A111,'Annex 1 LV, HV and UMS charges'!$A$12:$A$310,0)),INDEX('Annex 4 LDNO charges'!$B$14:$B$203,MATCH($A111,'Annex 4 LDNO charges'!$A$14:$A$203,0))))</f>
        <v/>
      </c>
      <c r="C111" s="157">
        <v>0</v>
      </c>
      <c r="D111" s="174"/>
      <c r="E111" s="173">
        <v>0</v>
      </c>
    </row>
    <row r="112" spans="1:5" ht="24.95" customHeight="1" x14ac:dyDescent="0.2">
      <c r="A112" s="158" t="s">
        <v>593</v>
      </c>
      <c r="B112" s="43" t="str">
        <f>IF(IFERROR(INDEX('Annex 1 LV, HV and UMS charges'!$B$12:$B$45,MATCH($A112,'Annex 1 LV, HV and UMS charges'!$A$12:$A$310,0)),INDEX('Annex 4 LDNO charges'!$B$14:$B$203,MATCH($A112,'Annex 4 LDNO charges'!$A$14:$A$203,0)))=0,"",IFERROR(INDEX('Annex 1 LV, HV and UMS charges'!$B$12:$B$45,MATCH($A112,'Annex 1 LV, HV and UMS charges'!$A$12:$A$310,0)),INDEX('Annex 4 LDNO charges'!$B$14:$B$203,MATCH($A112,'Annex 4 LDNO charges'!$A$14:$A$203,0))))</f>
        <v/>
      </c>
      <c r="C112" s="157">
        <v>0</v>
      </c>
      <c r="D112" s="174"/>
      <c r="E112" s="173">
        <v>0</v>
      </c>
    </row>
    <row r="113" spans="1:5" ht="24.95" customHeight="1" x14ac:dyDescent="0.2">
      <c r="A113" s="158" t="s">
        <v>594</v>
      </c>
      <c r="B113" s="43" t="str">
        <f>IF(IFERROR(INDEX('Annex 1 LV, HV and UMS charges'!$B$12:$B$45,MATCH($A113,'Annex 1 LV, HV and UMS charges'!$A$12:$A$310,0)),INDEX('Annex 4 LDNO charges'!$B$14:$B$203,MATCH($A113,'Annex 4 LDNO charges'!$A$14:$A$203,0)))=0,"",IFERROR(INDEX('Annex 1 LV, HV and UMS charges'!$B$12:$B$45,MATCH($A113,'Annex 1 LV, HV and UMS charges'!$A$12:$A$310,0)),INDEX('Annex 4 LDNO charges'!$B$14:$B$203,MATCH($A113,'Annex 4 LDNO charges'!$A$14:$A$203,0))))</f>
        <v/>
      </c>
      <c r="C113" s="157">
        <v>0</v>
      </c>
      <c r="D113" s="174"/>
      <c r="E113" s="173">
        <v>0</v>
      </c>
    </row>
    <row r="114" spans="1:5" ht="24.95" customHeight="1" x14ac:dyDescent="0.2">
      <c r="A114" s="158" t="s">
        <v>595</v>
      </c>
      <c r="B114" s="43" t="str">
        <f>IF(IFERROR(INDEX('Annex 1 LV, HV and UMS charges'!$B$12:$B$45,MATCH($A114,'Annex 1 LV, HV and UMS charges'!$A$12:$A$310,0)),INDEX('Annex 4 LDNO charges'!$B$14:$B$203,MATCH($A114,'Annex 4 LDNO charges'!$A$14:$A$203,0)))=0,"",IFERROR(INDEX('Annex 1 LV, HV and UMS charges'!$B$12:$B$45,MATCH($A114,'Annex 1 LV, HV and UMS charges'!$A$12:$A$310,0)),INDEX('Annex 4 LDNO charges'!$B$14:$B$203,MATCH($A114,'Annex 4 LDNO charges'!$A$14:$A$203,0))))</f>
        <v/>
      </c>
      <c r="C114" s="157">
        <v>0</v>
      </c>
      <c r="D114" s="174"/>
      <c r="E114" s="173">
        <v>0</v>
      </c>
    </row>
    <row r="115" spans="1:5" ht="24.95" customHeight="1" x14ac:dyDescent="0.2">
      <c r="A115" s="158" t="s">
        <v>596</v>
      </c>
      <c r="B115" s="43" t="str">
        <f>IF(IFERROR(INDEX('Annex 1 LV, HV and UMS charges'!$B$12:$B$45,MATCH($A115,'Annex 1 LV, HV and UMS charges'!$A$12:$A$310,0)),INDEX('Annex 4 LDNO charges'!$B$14:$B$203,MATCH($A115,'Annex 4 LDNO charges'!$A$14:$A$203,0)))=0,"",IFERROR(INDEX('Annex 1 LV, HV and UMS charges'!$B$12:$B$45,MATCH($A115,'Annex 1 LV, HV and UMS charges'!$A$12:$A$310,0)),INDEX('Annex 4 LDNO charges'!$B$14:$B$203,MATCH($A115,'Annex 4 LDNO charges'!$A$14:$A$203,0))))</f>
        <v/>
      </c>
      <c r="C115" s="157">
        <v>0</v>
      </c>
      <c r="D115" s="174"/>
      <c r="E115" s="173">
        <v>0</v>
      </c>
    </row>
    <row r="116" spans="1:5" ht="24.95" customHeight="1" x14ac:dyDescent="0.2">
      <c r="A116" s="158" t="s">
        <v>597</v>
      </c>
      <c r="B116" s="43" t="str">
        <f>IF(IFERROR(INDEX('Annex 1 LV, HV and UMS charges'!$B$12:$B$45,MATCH($A116,'Annex 1 LV, HV and UMS charges'!$A$12:$A$310,0)),INDEX('Annex 4 LDNO charges'!$B$14:$B$203,MATCH($A116,'Annex 4 LDNO charges'!$A$14:$A$203,0)))=0,"",IFERROR(INDEX('Annex 1 LV, HV and UMS charges'!$B$12:$B$45,MATCH($A116,'Annex 1 LV, HV and UMS charges'!$A$12:$A$310,0)),INDEX('Annex 4 LDNO charges'!$B$14:$B$203,MATCH($A116,'Annex 4 LDNO charges'!$A$14:$A$203,0))))</f>
        <v/>
      </c>
      <c r="C116" s="157">
        <v>0</v>
      </c>
      <c r="D116" s="174"/>
      <c r="E116" s="173">
        <v>0</v>
      </c>
    </row>
    <row r="117" spans="1:5" ht="24.95" customHeight="1" x14ac:dyDescent="0.2">
      <c r="A117" s="158" t="s">
        <v>598</v>
      </c>
      <c r="B117" s="43" t="str">
        <f>IF(IFERROR(INDEX('Annex 1 LV, HV and UMS charges'!$B$12:$B$45,MATCH($A117,'Annex 1 LV, HV and UMS charges'!$A$12:$A$310,0)),INDEX('Annex 4 LDNO charges'!$B$14:$B$203,MATCH($A117,'Annex 4 LDNO charges'!$A$14:$A$203,0)))=0,"",IFERROR(INDEX('Annex 1 LV, HV and UMS charges'!$B$12:$B$45,MATCH($A117,'Annex 1 LV, HV and UMS charges'!$A$12:$A$310,0)),INDEX('Annex 4 LDNO charges'!$B$14:$B$203,MATCH($A117,'Annex 4 LDNO charges'!$A$14:$A$203,0))))</f>
        <v/>
      </c>
      <c r="C117" s="157">
        <v>0</v>
      </c>
      <c r="D117" s="174"/>
      <c r="E117" s="173">
        <v>0</v>
      </c>
    </row>
    <row r="118" spans="1:5" ht="24.95" customHeight="1" x14ac:dyDescent="0.2">
      <c r="A118" s="158" t="s">
        <v>599</v>
      </c>
      <c r="B118" s="43" t="str">
        <f>IF(IFERROR(INDEX('Annex 1 LV, HV and UMS charges'!$B$12:$B$45,MATCH($A118,'Annex 1 LV, HV and UMS charges'!$A$12:$A$310,0)),INDEX('Annex 4 LDNO charges'!$B$14:$B$203,MATCH($A118,'Annex 4 LDNO charges'!$A$14:$A$203,0)))=0,"",IFERROR(INDEX('Annex 1 LV, HV and UMS charges'!$B$12:$B$45,MATCH($A118,'Annex 1 LV, HV and UMS charges'!$A$12:$A$310,0)),INDEX('Annex 4 LDNO charges'!$B$14:$B$203,MATCH($A118,'Annex 4 LDNO charges'!$A$14:$A$203,0))))</f>
        <v/>
      </c>
      <c r="C118" s="157">
        <v>0</v>
      </c>
      <c r="D118" s="174"/>
      <c r="E118" s="173">
        <v>0</v>
      </c>
    </row>
    <row r="119" spans="1:5" ht="24.95" customHeight="1" x14ac:dyDescent="0.2">
      <c r="A119" s="158" t="s">
        <v>600</v>
      </c>
      <c r="B119" s="43" t="str">
        <f>IF(IFERROR(INDEX('Annex 1 LV, HV and UMS charges'!$B$12:$B$45,MATCH($A119,'Annex 1 LV, HV and UMS charges'!$A$12:$A$310,0)),INDEX('Annex 4 LDNO charges'!$B$14:$B$203,MATCH($A119,'Annex 4 LDNO charges'!$A$14:$A$203,0)))=0,"",IFERROR(INDEX('Annex 1 LV, HV and UMS charges'!$B$12:$B$45,MATCH($A119,'Annex 1 LV, HV and UMS charges'!$A$12:$A$310,0)),INDEX('Annex 4 LDNO charges'!$B$14:$B$203,MATCH($A119,'Annex 4 LDNO charges'!$A$14:$A$203,0))))</f>
        <v/>
      </c>
      <c r="C119" s="157">
        <v>0</v>
      </c>
      <c r="D119" s="174"/>
      <c r="E119" s="173">
        <v>0</v>
      </c>
    </row>
    <row r="120" spans="1:5" ht="24.95" customHeight="1" x14ac:dyDescent="0.2">
      <c r="A120" s="158" t="s">
        <v>601</v>
      </c>
      <c r="B120" s="43" t="str">
        <f>IF(IFERROR(INDEX('Annex 1 LV, HV and UMS charges'!$B$12:$B$45,MATCH($A120,'Annex 1 LV, HV and UMS charges'!$A$12:$A$310,0)),INDEX('Annex 4 LDNO charges'!$B$14:$B$203,MATCH($A120,'Annex 4 LDNO charges'!$A$14:$A$203,0)))=0,"",IFERROR(INDEX('Annex 1 LV, HV and UMS charges'!$B$12:$B$45,MATCH($A120,'Annex 1 LV, HV and UMS charges'!$A$12:$A$310,0)),INDEX('Annex 4 LDNO charges'!$B$14:$B$203,MATCH($A120,'Annex 4 LDNO charges'!$A$14:$A$203,0))))</f>
        <v/>
      </c>
      <c r="C120" s="157">
        <v>0</v>
      </c>
      <c r="D120" s="174"/>
      <c r="E120" s="173">
        <v>0</v>
      </c>
    </row>
    <row r="121" spans="1:5" ht="24.95" customHeight="1" x14ac:dyDescent="0.2">
      <c r="A121" s="158" t="s">
        <v>688</v>
      </c>
      <c r="B121" s="43" t="str">
        <f>IF(IFERROR(INDEX('Annex 1 LV, HV and UMS charges'!$B$12:$B$45,MATCH($A121,'Annex 1 LV, HV and UMS charges'!$A$12:$A$310,0)),INDEX('Annex 4 LDNO charges'!$B$14:$B$203,MATCH($A121,'Annex 4 LDNO charges'!$A$14:$A$203,0)))=0,"",IFERROR(INDEX('Annex 1 LV, HV and UMS charges'!$B$12:$B$45,MATCH($A121,'Annex 1 LV, HV and UMS charges'!$A$12:$A$310,0)),INDEX('Annex 4 LDNO charges'!$B$14:$B$203,MATCH($A121,'Annex 4 LDNO charges'!$A$14:$A$203,0))))</f>
        <v/>
      </c>
      <c r="C121" s="172" t="s">
        <v>639</v>
      </c>
      <c r="D121" s="173">
        <v>0</v>
      </c>
      <c r="E121" s="173">
        <v>0</v>
      </c>
    </row>
    <row r="122" spans="1:5" ht="24.95" customHeight="1" x14ac:dyDescent="0.2">
      <c r="A122" s="158" t="s">
        <v>689</v>
      </c>
      <c r="B122" s="43" t="str">
        <f>IF(IFERROR(INDEX('Annex 1 LV, HV and UMS charges'!$B$12:$B$45,MATCH($A122,'Annex 1 LV, HV and UMS charges'!$A$12:$A$310,0)),INDEX('Annex 4 LDNO charges'!$B$14:$B$203,MATCH($A122,'Annex 4 LDNO charges'!$A$14:$A$203,0)))=0,"",IFERROR(INDEX('Annex 1 LV, HV and UMS charges'!$B$12:$B$45,MATCH($A122,'Annex 1 LV, HV and UMS charges'!$A$12:$A$310,0)),INDEX('Annex 4 LDNO charges'!$B$14:$B$203,MATCH($A122,'Annex 4 LDNO charges'!$A$14:$A$203,0))))</f>
        <v/>
      </c>
      <c r="C122" s="157" t="s">
        <v>638</v>
      </c>
      <c r="D122" s="174"/>
      <c r="E122" s="173">
        <v>0</v>
      </c>
    </row>
    <row r="123" spans="1:5" ht="24.95" customHeight="1" x14ac:dyDescent="0.2">
      <c r="A123" s="158" t="s">
        <v>690</v>
      </c>
      <c r="B123" s="43" t="str">
        <f>IF(IFERROR(INDEX('Annex 1 LV, HV and UMS charges'!$B$12:$B$45,MATCH($A123,'Annex 1 LV, HV and UMS charges'!$A$12:$A$310,0)),INDEX('Annex 4 LDNO charges'!$B$14:$B$203,MATCH($A123,'Annex 4 LDNO charges'!$A$14:$A$203,0)))=0,"",IFERROR(INDEX('Annex 1 LV, HV and UMS charges'!$B$12:$B$45,MATCH($A123,'Annex 1 LV, HV and UMS charges'!$A$12:$A$310,0)),INDEX('Annex 4 LDNO charges'!$B$14:$B$203,MATCH($A123,'Annex 4 LDNO charges'!$A$14:$A$203,0))))</f>
        <v/>
      </c>
      <c r="C123" s="157" t="s">
        <v>638</v>
      </c>
      <c r="D123" s="174"/>
      <c r="E123" s="173">
        <v>0</v>
      </c>
    </row>
    <row r="124" spans="1:5" ht="24.95" customHeight="1" x14ac:dyDescent="0.2">
      <c r="A124" s="158" t="s">
        <v>691</v>
      </c>
      <c r="B124" s="43" t="str">
        <f>IF(IFERROR(INDEX('Annex 1 LV, HV and UMS charges'!$B$12:$B$45,MATCH($A124,'Annex 1 LV, HV and UMS charges'!$A$12:$A$310,0)),INDEX('Annex 4 LDNO charges'!$B$14:$B$203,MATCH($A124,'Annex 4 LDNO charges'!$A$14:$A$203,0)))=0,"",IFERROR(INDEX('Annex 1 LV, HV and UMS charges'!$B$12:$B$45,MATCH($A124,'Annex 1 LV, HV and UMS charges'!$A$12:$A$310,0)),INDEX('Annex 4 LDNO charges'!$B$14:$B$203,MATCH($A124,'Annex 4 LDNO charges'!$A$14:$A$203,0))))</f>
        <v/>
      </c>
      <c r="C124" s="157" t="s">
        <v>638</v>
      </c>
      <c r="D124" s="174"/>
      <c r="E124" s="173">
        <v>0</v>
      </c>
    </row>
    <row r="125" spans="1:5" ht="24.95" customHeight="1" x14ac:dyDescent="0.2">
      <c r="A125" s="158" t="s">
        <v>692</v>
      </c>
      <c r="B125" s="43" t="str">
        <f>IF(IFERROR(INDEX('Annex 1 LV, HV and UMS charges'!$B$12:$B$45,MATCH($A125,'Annex 1 LV, HV and UMS charges'!$A$12:$A$310,0)),INDEX('Annex 4 LDNO charges'!$B$14:$B$203,MATCH($A125,'Annex 4 LDNO charges'!$A$14:$A$203,0)))=0,"",IFERROR(INDEX('Annex 1 LV, HV and UMS charges'!$B$12:$B$45,MATCH($A125,'Annex 1 LV, HV and UMS charges'!$A$12:$A$310,0)),INDEX('Annex 4 LDNO charges'!$B$14:$B$203,MATCH($A125,'Annex 4 LDNO charges'!$A$14:$A$203,0))))</f>
        <v/>
      </c>
      <c r="C125" s="157" t="s">
        <v>638</v>
      </c>
      <c r="D125" s="174"/>
      <c r="E125" s="173">
        <v>0</v>
      </c>
    </row>
    <row r="126" spans="1:5" ht="24.95" customHeight="1" x14ac:dyDescent="0.2">
      <c r="A126" s="158" t="s">
        <v>693</v>
      </c>
      <c r="B126" s="43" t="str">
        <f>IF(IFERROR(INDEX('Annex 1 LV, HV and UMS charges'!$B$12:$B$45,MATCH($A126,'Annex 1 LV, HV and UMS charges'!$A$12:$A$310,0)),INDEX('Annex 4 LDNO charges'!$B$14:$B$203,MATCH($A126,'Annex 4 LDNO charges'!$A$14:$A$203,0)))=0,"",IFERROR(INDEX('Annex 1 LV, HV and UMS charges'!$B$12:$B$45,MATCH($A126,'Annex 1 LV, HV and UMS charges'!$A$12:$A$310,0)),INDEX('Annex 4 LDNO charges'!$B$14:$B$203,MATCH($A126,'Annex 4 LDNO charges'!$A$14:$A$203,0))))</f>
        <v/>
      </c>
      <c r="C126" s="157" t="s">
        <v>638</v>
      </c>
      <c r="D126" s="174"/>
      <c r="E126" s="173">
        <v>0</v>
      </c>
    </row>
    <row r="127" spans="1:5" ht="24.95" customHeight="1" x14ac:dyDescent="0.2">
      <c r="A127" s="158" t="s">
        <v>572</v>
      </c>
      <c r="B127" s="43" t="str">
        <f>IF(IFERROR(INDEX('Annex 1 LV, HV and UMS charges'!$B$12:$B$45,MATCH($A127,'Annex 1 LV, HV and UMS charges'!$A$12:$A$310,0)),INDEX('Annex 4 LDNO charges'!$B$14:$B$203,MATCH($A127,'Annex 4 LDNO charges'!$A$14:$A$203,0)))=0,"",IFERROR(INDEX('Annex 1 LV, HV and UMS charges'!$B$12:$B$45,MATCH($A127,'Annex 1 LV, HV and UMS charges'!$A$12:$A$310,0)),INDEX('Annex 4 LDNO charges'!$B$14:$B$203,MATCH($A127,'Annex 4 LDNO charges'!$A$14:$A$203,0))))</f>
        <v/>
      </c>
      <c r="C127" s="157">
        <v>0</v>
      </c>
      <c r="D127" s="174"/>
      <c r="E127" s="173">
        <v>0</v>
      </c>
    </row>
    <row r="128" spans="1:5" ht="24.95" customHeight="1" x14ac:dyDescent="0.2">
      <c r="A128" s="158" t="s">
        <v>573</v>
      </c>
      <c r="B128" s="43" t="str">
        <f>IF(IFERROR(INDEX('Annex 1 LV, HV and UMS charges'!$B$12:$B$45,MATCH($A128,'Annex 1 LV, HV and UMS charges'!$A$12:$A$310,0)),INDEX('Annex 4 LDNO charges'!$B$14:$B$203,MATCH($A128,'Annex 4 LDNO charges'!$A$14:$A$203,0)))=0,"",IFERROR(INDEX('Annex 1 LV, HV and UMS charges'!$B$12:$B$45,MATCH($A128,'Annex 1 LV, HV and UMS charges'!$A$12:$A$310,0)),INDEX('Annex 4 LDNO charges'!$B$14:$B$203,MATCH($A128,'Annex 4 LDNO charges'!$A$14:$A$203,0))))</f>
        <v/>
      </c>
      <c r="C128" s="157">
        <v>0</v>
      </c>
      <c r="D128" s="174"/>
      <c r="E128" s="173">
        <v>0</v>
      </c>
    </row>
    <row r="129" spans="1:5" ht="24.95" customHeight="1" x14ac:dyDescent="0.2">
      <c r="A129" s="158" t="s">
        <v>574</v>
      </c>
      <c r="B129" s="43" t="str">
        <f>IF(IFERROR(INDEX('Annex 1 LV, HV and UMS charges'!$B$12:$B$45,MATCH($A129,'Annex 1 LV, HV and UMS charges'!$A$12:$A$310,0)),INDEX('Annex 4 LDNO charges'!$B$14:$B$203,MATCH($A129,'Annex 4 LDNO charges'!$A$14:$A$203,0)))=0,"",IFERROR(INDEX('Annex 1 LV, HV and UMS charges'!$B$12:$B$45,MATCH($A129,'Annex 1 LV, HV and UMS charges'!$A$12:$A$310,0)),INDEX('Annex 4 LDNO charges'!$B$14:$B$203,MATCH($A129,'Annex 4 LDNO charges'!$A$14:$A$203,0))))</f>
        <v/>
      </c>
      <c r="C129" s="157">
        <v>0</v>
      </c>
      <c r="D129" s="174"/>
      <c r="E129" s="173">
        <v>0</v>
      </c>
    </row>
    <row r="130" spans="1:5" ht="24.95" customHeight="1" x14ac:dyDescent="0.2">
      <c r="A130" s="158" t="s">
        <v>575</v>
      </c>
      <c r="B130" s="43" t="str">
        <f>IF(IFERROR(INDEX('Annex 1 LV, HV and UMS charges'!$B$12:$B$45,MATCH($A130,'Annex 1 LV, HV and UMS charges'!$A$12:$A$310,0)),INDEX('Annex 4 LDNO charges'!$B$14:$B$203,MATCH($A130,'Annex 4 LDNO charges'!$A$14:$A$203,0)))=0,"",IFERROR(INDEX('Annex 1 LV, HV and UMS charges'!$B$12:$B$45,MATCH($A130,'Annex 1 LV, HV and UMS charges'!$A$12:$A$310,0)),INDEX('Annex 4 LDNO charges'!$B$14:$B$203,MATCH($A130,'Annex 4 LDNO charges'!$A$14:$A$203,0))))</f>
        <v/>
      </c>
      <c r="C130" s="157">
        <v>0</v>
      </c>
      <c r="D130" s="174"/>
      <c r="E130" s="173">
        <v>0</v>
      </c>
    </row>
    <row r="131" spans="1:5" ht="24.95" customHeight="1" x14ac:dyDescent="0.2">
      <c r="A131" s="158" t="s">
        <v>576</v>
      </c>
      <c r="B131" s="43" t="str">
        <f>IF(IFERROR(INDEX('Annex 1 LV, HV and UMS charges'!$B$12:$B$45,MATCH($A131,'Annex 1 LV, HV and UMS charges'!$A$12:$A$310,0)),INDEX('Annex 4 LDNO charges'!$B$14:$B$203,MATCH($A131,'Annex 4 LDNO charges'!$A$14:$A$203,0)))=0,"",IFERROR(INDEX('Annex 1 LV, HV and UMS charges'!$B$12:$B$45,MATCH($A131,'Annex 1 LV, HV and UMS charges'!$A$12:$A$310,0)),INDEX('Annex 4 LDNO charges'!$B$14:$B$203,MATCH($A131,'Annex 4 LDNO charges'!$A$14:$A$203,0))))</f>
        <v/>
      </c>
      <c r="C131" s="157">
        <v>0</v>
      </c>
      <c r="D131" s="174"/>
      <c r="E131" s="173">
        <v>0</v>
      </c>
    </row>
    <row r="132" spans="1:5" ht="24.95" customHeight="1" x14ac:dyDescent="0.2">
      <c r="A132" s="158" t="s">
        <v>577</v>
      </c>
      <c r="B132" s="43" t="str">
        <f>IF(IFERROR(INDEX('Annex 1 LV, HV and UMS charges'!$B$12:$B$45,MATCH($A132,'Annex 1 LV, HV and UMS charges'!$A$12:$A$310,0)),INDEX('Annex 4 LDNO charges'!$B$14:$B$203,MATCH($A132,'Annex 4 LDNO charges'!$A$14:$A$203,0)))=0,"",IFERROR(INDEX('Annex 1 LV, HV and UMS charges'!$B$12:$B$45,MATCH($A132,'Annex 1 LV, HV and UMS charges'!$A$12:$A$310,0)),INDEX('Annex 4 LDNO charges'!$B$14:$B$203,MATCH($A132,'Annex 4 LDNO charges'!$A$14:$A$203,0))))</f>
        <v/>
      </c>
      <c r="C132" s="157">
        <v>0</v>
      </c>
      <c r="D132" s="174"/>
      <c r="E132" s="173">
        <v>0</v>
      </c>
    </row>
    <row r="133" spans="1:5" ht="24.95" customHeight="1" x14ac:dyDescent="0.2">
      <c r="A133" s="158" t="s">
        <v>578</v>
      </c>
      <c r="B133" s="43" t="str">
        <f>IF(IFERROR(INDEX('Annex 1 LV, HV and UMS charges'!$B$12:$B$45,MATCH($A133,'Annex 1 LV, HV and UMS charges'!$A$12:$A$310,0)),INDEX('Annex 4 LDNO charges'!$B$14:$B$203,MATCH($A133,'Annex 4 LDNO charges'!$A$14:$A$203,0)))=0,"",IFERROR(INDEX('Annex 1 LV, HV and UMS charges'!$B$12:$B$45,MATCH($A133,'Annex 1 LV, HV and UMS charges'!$A$12:$A$310,0)),INDEX('Annex 4 LDNO charges'!$B$14:$B$203,MATCH($A133,'Annex 4 LDNO charges'!$A$14:$A$203,0))))</f>
        <v/>
      </c>
      <c r="C133" s="157">
        <v>0</v>
      </c>
      <c r="D133" s="174"/>
      <c r="E133" s="173">
        <v>0</v>
      </c>
    </row>
    <row r="134" spans="1:5" ht="24.95" customHeight="1" x14ac:dyDescent="0.2">
      <c r="A134" s="158" t="s">
        <v>579</v>
      </c>
      <c r="B134" s="43" t="str">
        <f>IF(IFERROR(INDEX('Annex 1 LV, HV and UMS charges'!$B$12:$B$45,MATCH($A134,'Annex 1 LV, HV and UMS charges'!$A$12:$A$310,0)),INDEX('Annex 4 LDNO charges'!$B$14:$B$203,MATCH($A134,'Annex 4 LDNO charges'!$A$14:$A$203,0)))=0,"",IFERROR(INDEX('Annex 1 LV, HV and UMS charges'!$B$12:$B$45,MATCH($A134,'Annex 1 LV, HV and UMS charges'!$A$12:$A$310,0)),INDEX('Annex 4 LDNO charges'!$B$14:$B$203,MATCH($A134,'Annex 4 LDNO charges'!$A$14:$A$203,0))))</f>
        <v/>
      </c>
      <c r="C134" s="157">
        <v>0</v>
      </c>
      <c r="D134" s="174"/>
      <c r="E134" s="173">
        <v>0</v>
      </c>
    </row>
    <row r="135" spans="1:5" ht="24.95" customHeight="1" x14ac:dyDescent="0.2">
      <c r="A135" s="158" t="s">
        <v>580</v>
      </c>
      <c r="B135" s="43" t="str">
        <f>IF(IFERROR(INDEX('Annex 1 LV, HV and UMS charges'!$B$12:$B$45,MATCH($A135,'Annex 1 LV, HV and UMS charges'!$A$12:$A$310,0)),INDEX('Annex 4 LDNO charges'!$B$14:$B$203,MATCH($A135,'Annex 4 LDNO charges'!$A$14:$A$203,0)))=0,"",IFERROR(INDEX('Annex 1 LV, HV and UMS charges'!$B$12:$B$45,MATCH($A135,'Annex 1 LV, HV and UMS charges'!$A$12:$A$310,0)),INDEX('Annex 4 LDNO charges'!$B$14:$B$203,MATCH($A135,'Annex 4 LDNO charges'!$A$14:$A$203,0))))</f>
        <v/>
      </c>
      <c r="C135" s="157">
        <v>0</v>
      </c>
      <c r="D135" s="174"/>
      <c r="E135" s="173">
        <v>0</v>
      </c>
    </row>
    <row r="136" spans="1:5" ht="24.95" customHeight="1" x14ac:dyDescent="0.2">
      <c r="A136" s="158" t="s">
        <v>581</v>
      </c>
      <c r="B136" s="43" t="str">
        <f>IF(IFERROR(INDEX('Annex 1 LV, HV and UMS charges'!$B$12:$B$45,MATCH($A136,'Annex 1 LV, HV and UMS charges'!$A$12:$A$310,0)),INDEX('Annex 4 LDNO charges'!$B$14:$B$203,MATCH($A136,'Annex 4 LDNO charges'!$A$14:$A$203,0)))=0,"",IFERROR(INDEX('Annex 1 LV, HV and UMS charges'!$B$12:$B$45,MATCH($A136,'Annex 1 LV, HV and UMS charges'!$A$12:$A$310,0)),INDEX('Annex 4 LDNO charges'!$B$14:$B$203,MATCH($A136,'Annex 4 LDNO charges'!$A$14:$A$203,0))))</f>
        <v/>
      </c>
      <c r="C136" s="157">
        <v>0</v>
      </c>
      <c r="D136" s="174"/>
      <c r="E136" s="173">
        <v>0</v>
      </c>
    </row>
    <row r="137" spans="1:5" ht="24.95" customHeight="1" x14ac:dyDescent="0.2">
      <c r="A137" s="158" t="s">
        <v>582</v>
      </c>
      <c r="B137" s="43" t="str">
        <f>IF(IFERROR(INDEX('Annex 1 LV, HV and UMS charges'!$B$12:$B$45,MATCH($A137,'Annex 1 LV, HV and UMS charges'!$A$12:$A$310,0)),INDEX('Annex 4 LDNO charges'!$B$14:$B$203,MATCH($A137,'Annex 4 LDNO charges'!$A$14:$A$203,0)))=0,"",IFERROR(INDEX('Annex 1 LV, HV and UMS charges'!$B$12:$B$45,MATCH($A137,'Annex 1 LV, HV and UMS charges'!$A$12:$A$310,0)),INDEX('Annex 4 LDNO charges'!$B$14:$B$203,MATCH($A137,'Annex 4 LDNO charges'!$A$14:$A$203,0))))</f>
        <v/>
      </c>
      <c r="C137" s="157">
        <v>0</v>
      </c>
      <c r="D137" s="174"/>
      <c r="E137" s="173">
        <v>0</v>
      </c>
    </row>
    <row r="138" spans="1:5" ht="24.95" customHeight="1" x14ac:dyDescent="0.2">
      <c r="A138" s="158" t="s">
        <v>583</v>
      </c>
      <c r="B138" s="43" t="str">
        <f>IF(IFERROR(INDEX('Annex 1 LV, HV and UMS charges'!$B$12:$B$45,MATCH($A138,'Annex 1 LV, HV and UMS charges'!$A$12:$A$310,0)),INDEX('Annex 4 LDNO charges'!$B$14:$B$203,MATCH($A138,'Annex 4 LDNO charges'!$A$14:$A$203,0)))=0,"",IFERROR(INDEX('Annex 1 LV, HV and UMS charges'!$B$12:$B$45,MATCH($A138,'Annex 1 LV, HV and UMS charges'!$A$12:$A$310,0)),INDEX('Annex 4 LDNO charges'!$B$14:$B$203,MATCH($A138,'Annex 4 LDNO charges'!$A$14:$A$203,0))))</f>
        <v/>
      </c>
      <c r="C138" s="157">
        <v>0</v>
      </c>
      <c r="D138" s="174"/>
      <c r="E138" s="173">
        <v>0</v>
      </c>
    </row>
    <row r="139" spans="1:5" ht="24.95" customHeight="1" x14ac:dyDescent="0.2">
      <c r="A139" s="158" t="s">
        <v>584</v>
      </c>
      <c r="B139" s="43" t="str">
        <f>IF(IFERROR(INDEX('Annex 1 LV, HV and UMS charges'!$B$12:$B$45,MATCH($A139,'Annex 1 LV, HV and UMS charges'!$A$12:$A$310,0)),INDEX('Annex 4 LDNO charges'!$B$14:$B$203,MATCH($A139,'Annex 4 LDNO charges'!$A$14:$A$203,0)))=0,"",IFERROR(INDEX('Annex 1 LV, HV and UMS charges'!$B$12:$B$45,MATCH($A139,'Annex 1 LV, HV and UMS charges'!$A$12:$A$310,0)),INDEX('Annex 4 LDNO charges'!$B$14:$B$203,MATCH($A139,'Annex 4 LDNO charges'!$A$14:$A$203,0))))</f>
        <v/>
      </c>
      <c r="C139" s="157">
        <v>0</v>
      </c>
      <c r="D139" s="174"/>
      <c r="E139" s="173">
        <v>0</v>
      </c>
    </row>
    <row r="140" spans="1:5" ht="24.95" customHeight="1" x14ac:dyDescent="0.2">
      <c r="A140" s="158" t="s">
        <v>585</v>
      </c>
      <c r="B140" s="43" t="str">
        <f>IF(IFERROR(INDEX('Annex 1 LV, HV and UMS charges'!$B$12:$B$45,MATCH($A140,'Annex 1 LV, HV and UMS charges'!$A$12:$A$310,0)),INDEX('Annex 4 LDNO charges'!$B$14:$B$203,MATCH($A140,'Annex 4 LDNO charges'!$A$14:$A$203,0)))=0,"",IFERROR(INDEX('Annex 1 LV, HV and UMS charges'!$B$12:$B$45,MATCH($A140,'Annex 1 LV, HV and UMS charges'!$A$12:$A$310,0)),INDEX('Annex 4 LDNO charges'!$B$14:$B$203,MATCH($A140,'Annex 4 LDNO charges'!$A$14:$A$203,0))))</f>
        <v/>
      </c>
      <c r="C140" s="157">
        <v>0</v>
      </c>
      <c r="D140" s="174"/>
      <c r="E140" s="173">
        <v>0</v>
      </c>
    </row>
    <row r="141" spans="1:5" ht="24.95" customHeight="1" x14ac:dyDescent="0.2">
      <c r="A141" s="158" t="s">
        <v>586</v>
      </c>
      <c r="B141" s="43" t="str">
        <f>IF(IFERROR(INDEX('Annex 1 LV, HV and UMS charges'!$B$12:$B$45,MATCH($A141,'Annex 1 LV, HV and UMS charges'!$A$12:$A$310,0)),INDEX('Annex 4 LDNO charges'!$B$14:$B$203,MATCH($A141,'Annex 4 LDNO charges'!$A$14:$A$203,0)))=0,"",IFERROR(INDEX('Annex 1 LV, HV and UMS charges'!$B$12:$B$45,MATCH($A141,'Annex 1 LV, HV and UMS charges'!$A$12:$A$310,0)),INDEX('Annex 4 LDNO charges'!$B$14:$B$203,MATCH($A141,'Annex 4 LDNO charges'!$A$14:$A$203,0))))</f>
        <v/>
      </c>
      <c r="C141" s="157">
        <v>0</v>
      </c>
      <c r="D141" s="174"/>
      <c r="E141" s="173">
        <v>0</v>
      </c>
    </row>
    <row r="142" spans="1:5" ht="24.95" customHeight="1" x14ac:dyDescent="0.2">
      <c r="A142" s="158" t="s">
        <v>694</v>
      </c>
      <c r="B142" s="43" t="str">
        <f>IF(IFERROR(INDEX('Annex 1 LV, HV and UMS charges'!$B$12:$B$45,MATCH($A142,'Annex 1 LV, HV and UMS charges'!$A$12:$A$310,0)),INDEX('Annex 4 LDNO charges'!$B$14:$B$203,MATCH($A142,'Annex 4 LDNO charges'!$A$14:$A$203,0)))=0,"",IFERROR(INDEX('Annex 1 LV, HV and UMS charges'!$B$12:$B$45,MATCH($A142,'Annex 1 LV, HV and UMS charges'!$A$12:$A$310,0)),INDEX('Annex 4 LDNO charges'!$B$14:$B$203,MATCH($A142,'Annex 4 LDNO charges'!$A$14:$A$203,0))))</f>
        <v/>
      </c>
      <c r="C142" s="172" t="s">
        <v>639</v>
      </c>
      <c r="D142" s="173">
        <v>0</v>
      </c>
      <c r="E142" s="173">
        <v>0</v>
      </c>
    </row>
    <row r="143" spans="1:5" ht="24.95" customHeight="1" x14ac:dyDescent="0.2">
      <c r="A143" s="158" t="s">
        <v>695</v>
      </c>
      <c r="B143" s="43" t="str">
        <f>IF(IFERROR(INDEX('Annex 1 LV, HV and UMS charges'!$B$12:$B$45,MATCH($A143,'Annex 1 LV, HV and UMS charges'!$A$12:$A$310,0)),INDEX('Annex 4 LDNO charges'!$B$14:$B$203,MATCH($A143,'Annex 4 LDNO charges'!$A$14:$A$203,0)))=0,"",IFERROR(INDEX('Annex 1 LV, HV and UMS charges'!$B$12:$B$45,MATCH($A143,'Annex 1 LV, HV and UMS charges'!$A$12:$A$310,0)),INDEX('Annex 4 LDNO charges'!$B$14:$B$203,MATCH($A143,'Annex 4 LDNO charges'!$A$14:$A$203,0))))</f>
        <v/>
      </c>
      <c r="C143" s="157" t="s">
        <v>638</v>
      </c>
      <c r="D143" s="174"/>
      <c r="E143" s="173">
        <v>0</v>
      </c>
    </row>
    <row r="144" spans="1:5" ht="24.95" customHeight="1" x14ac:dyDescent="0.2">
      <c r="A144" s="158" t="s">
        <v>696</v>
      </c>
      <c r="B144" s="43" t="str">
        <f>IF(IFERROR(INDEX('Annex 1 LV, HV and UMS charges'!$B$12:$B$45,MATCH($A144,'Annex 1 LV, HV and UMS charges'!$A$12:$A$310,0)),INDEX('Annex 4 LDNO charges'!$B$14:$B$203,MATCH($A144,'Annex 4 LDNO charges'!$A$14:$A$203,0)))=0,"",IFERROR(INDEX('Annex 1 LV, HV and UMS charges'!$B$12:$B$45,MATCH($A144,'Annex 1 LV, HV and UMS charges'!$A$12:$A$310,0)),INDEX('Annex 4 LDNO charges'!$B$14:$B$203,MATCH($A144,'Annex 4 LDNO charges'!$A$14:$A$203,0))))</f>
        <v/>
      </c>
      <c r="C144" s="157" t="s">
        <v>638</v>
      </c>
      <c r="D144" s="174"/>
      <c r="E144" s="173">
        <v>0</v>
      </c>
    </row>
    <row r="145" spans="1:5" ht="24.95" customHeight="1" x14ac:dyDescent="0.2">
      <c r="A145" s="158" t="s">
        <v>697</v>
      </c>
      <c r="B145" s="43" t="str">
        <f>IF(IFERROR(INDEX('Annex 1 LV, HV and UMS charges'!$B$12:$B$45,MATCH($A145,'Annex 1 LV, HV and UMS charges'!$A$12:$A$310,0)),INDEX('Annex 4 LDNO charges'!$B$14:$B$203,MATCH($A145,'Annex 4 LDNO charges'!$A$14:$A$203,0)))=0,"",IFERROR(INDEX('Annex 1 LV, HV and UMS charges'!$B$12:$B$45,MATCH($A145,'Annex 1 LV, HV and UMS charges'!$A$12:$A$310,0)),INDEX('Annex 4 LDNO charges'!$B$14:$B$203,MATCH($A145,'Annex 4 LDNO charges'!$A$14:$A$203,0))))</f>
        <v/>
      </c>
      <c r="C145" s="157" t="s">
        <v>638</v>
      </c>
      <c r="D145" s="174"/>
      <c r="E145" s="173">
        <v>0</v>
      </c>
    </row>
    <row r="146" spans="1:5" ht="24.95" customHeight="1" x14ac:dyDescent="0.2">
      <c r="A146" s="158" t="s">
        <v>698</v>
      </c>
      <c r="B146" s="43" t="str">
        <f>IF(IFERROR(INDEX('Annex 1 LV, HV and UMS charges'!$B$12:$B$45,MATCH($A146,'Annex 1 LV, HV and UMS charges'!$A$12:$A$310,0)),INDEX('Annex 4 LDNO charges'!$B$14:$B$203,MATCH($A146,'Annex 4 LDNO charges'!$A$14:$A$203,0)))=0,"",IFERROR(INDEX('Annex 1 LV, HV and UMS charges'!$B$12:$B$45,MATCH($A146,'Annex 1 LV, HV and UMS charges'!$A$12:$A$310,0)),INDEX('Annex 4 LDNO charges'!$B$14:$B$203,MATCH($A146,'Annex 4 LDNO charges'!$A$14:$A$203,0))))</f>
        <v/>
      </c>
      <c r="C146" s="157" t="s">
        <v>638</v>
      </c>
      <c r="D146" s="174"/>
      <c r="E146" s="173">
        <v>0</v>
      </c>
    </row>
    <row r="147" spans="1:5" ht="24.95" customHeight="1" x14ac:dyDescent="0.2">
      <c r="A147" s="158" t="s">
        <v>699</v>
      </c>
      <c r="B147" s="43" t="str">
        <f>IF(IFERROR(INDEX('Annex 1 LV, HV and UMS charges'!$B$12:$B$45,MATCH($A147,'Annex 1 LV, HV and UMS charges'!$A$12:$A$310,0)),INDEX('Annex 4 LDNO charges'!$B$14:$B$203,MATCH($A147,'Annex 4 LDNO charges'!$A$14:$A$203,0)))=0,"",IFERROR(INDEX('Annex 1 LV, HV and UMS charges'!$B$12:$B$45,MATCH($A147,'Annex 1 LV, HV and UMS charges'!$A$12:$A$310,0)),INDEX('Annex 4 LDNO charges'!$B$14:$B$203,MATCH($A147,'Annex 4 LDNO charges'!$A$14:$A$203,0))))</f>
        <v/>
      </c>
      <c r="C147" s="157" t="s">
        <v>638</v>
      </c>
      <c r="D147" s="174"/>
      <c r="E147" s="173">
        <v>0</v>
      </c>
    </row>
    <row r="148" spans="1:5" ht="24.95" customHeight="1" x14ac:dyDescent="0.2">
      <c r="A148" s="158" t="s">
        <v>557</v>
      </c>
      <c r="B148" s="43" t="str">
        <f>IF(IFERROR(INDEX('Annex 1 LV, HV and UMS charges'!$B$12:$B$45,MATCH($A148,'Annex 1 LV, HV and UMS charges'!$A$12:$A$310,0)),INDEX('Annex 4 LDNO charges'!$B$14:$B$203,MATCH($A148,'Annex 4 LDNO charges'!$A$14:$A$203,0)))=0,"",IFERROR(INDEX('Annex 1 LV, HV and UMS charges'!$B$12:$B$45,MATCH($A148,'Annex 1 LV, HV and UMS charges'!$A$12:$A$310,0)),INDEX('Annex 4 LDNO charges'!$B$14:$B$203,MATCH($A148,'Annex 4 LDNO charges'!$A$14:$A$203,0))))</f>
        <v/>
      </c>
      <c r="C148" s="157">
        <v>0</v>
      </c>
      <c r="D148" s="174"/>
      <c r="E148" s="173">
        <v>0</v>
      </c>
    </row>
    <row r="149" spans="1:5" ht="24.95" customHeight="1" x14ac:dyDescent="0.2">
      <c r="A149" s="158" t="s">
        <v>558</v>
      </c>
      <c r="B149" s="43" t="str">
        <f>IF(IFERROR(INDEX('Annex 1 LV, HV and UMS charges'!$B$12:$B$45,MATCH($A149,'Annex 1 LV, HV and UMS charges'!$A$12:$A$310,0)),INDEX('Annex 4 LDNO charges'!$B$14:$B$203,MATCH($A149,'Annex 4 LDNO charges'!$A$14:$A$203,0)))=0,"",IFERROR(INDEX('Annex 1 LV, HV and UMS charges'!$B$12:$B$45,MATCH($A149,'Annex 1 LV, HV and UMS charges'!$A$12:$A$310,0)),INDEX('Annex 4 LDNO charges'!$B$14:$B$203,MATCH($A149,'Annex 4 LDNO charges'!$A$14:$A$203,0))))</f>
        <v/>
      </c>
      <c r="C149" s="157">
        <v>0</v>
      </c>
      <c r="D149" s="174"/>
      <c r="E149" s="173">
        <v>0</v>
      </c>
    </row>
    <row r="150" spans="1:5" ht="24.95" customHeight="1" x14ac:dyDescent="0.2">
      <c r="A150" s="158" t="s">
        <v>559</v>
      </c>
      <c r="B150" s="43" t="str">
        <f>IF(IFERROR(INDEX('Annex 1 LV, HV and UMS charges'!$B$12:$B$45,MATCH($A150,'Annex 1 LV, HV and UMS charges'!$A$12:$A$310,0)),INDEX('Annex 4 LDNO charges'!$B$14:$B$203,MATCH($A150,'Annex 4 LDNO charges'!$A$14:$A$203,0)))=0,"",IFERROR(INDEX('Annex 1 LV, HV and UMS charges'!$B$12:$B$45,MATCH($A150,'Annex 1 LV, HV and UMS charges'!$A$12:$A$310,0)),INDEX('Annex 4 LDNO charges'!$B$14:$B$203,MATCH($A150,'Annex 4 LDNO charges'!$A$14:$A$203,0))))</f>
        <v/>
      </c>
      <c r="C150" s="157">
        <v>0</v>
      </c>
      <c r="D150" s="174"/>
      <c r="E150" s="173">
        <v>0</v>
      </c>
    </row>
    <row r="151" spans="1:5" ht="24.95" customHeight="1" x14ac:dyDescent="0.2">
      <c r="A151" s="158" t="s">
        <v>560</v>
      </c>
      <c r="B151" s="43" t="str">
        <f>IF(IFERROR(INDEX('Annex 1 LV, HV and UMS charges'!$B$12:$B$45,MATCH($A151,'Annex 1 LV, HV and UMS charges'!$A$12:$A$310,0)),INDEX('Annex 4 LDNO charges'!$B$14:$B$203,MATCH($A151,'Annex 4 LDNO charges'!$A$14:$A$203,0)))=0,"",IFERROR(INDEX('Annex 1 LV, HV and UMS charges'!$B$12:$B$45,MATCH($A151,'Annex 1 LV, HV and UMS charges'!$A$12:$A$310,0)),INDEX('Annex 4 LDNO charges'!$B$14:$B$203,MATCH($A151,'Annex 4 LDNO charges'!$A$14:$A$203,0))))</f>
        <v/>
      </c>
      <c r="C151" s="157">
        <v>0</v>
      </c>
      <c r="D151" s="174"/>
      <c r="E151" s="173">
        <v>0</v>
      </c>
    </row>
    <row r="152" spans="1:5" ht="24.95" customHeight="1" x14ac:dyDescent="0.2">
      <c r="A152" s="158" t="s">
        <v>561</v>
      </c>
      <c r="B152" s="43" t="str">
        <f>IF(IFERROR(INDEX('Annex 1 LV, HV and UMS charges'!$B$12:$B$45,MATCH($A152,'Annex 1 LV, HV and UMS charges'!$A$12:$A$310,0)),INDEX('Annex 4 LDNO charges'!$B$14:$B$203,MATCH($A152,'Annex 4 LDNO charges'!$A$14:$A$203,0)))=0,"",IFERROR(INDEX('Annex 1 LV, HV and UMS charges'!$B$12:$B$45,MATCH($A152,'Annex 1 LV, HV and UMS charges'!$A$12:$A$310,0)),INDEX('Annex 4 LDNO charges'!$B$14:$B$203,MATCH($A152,'Annex 4 LDNO charges'!$A$14:$A$203,0))))</f>
        <v/>
      </c>
      <c r="C152" s="157">
        <v>0</v>
      </c>
      <c r="D152" s="174"/>
      <c r="E152" s="173">
        <v>0</v>
      </c>
    </row>
    <row r="153" spans="1:5" ht="24.95" customHeight="1" x14ac:dyDescent="0.2">
      <c r="A153" s="158" t="s">
        <v>562</v>
      </c>
      <c r="B153" s="43" t="str">
        <f>IF(IFERROR(INDEX('Annex 1 LV, HV and UMS charges'!$B$12:$B$45,MATCH($A153,'Annex 1 LV, HV and UMS charges'!$A$12:$A$310,0)),INDEX('Annex 4 LDNO charges'!$B$14:$B$203,MATCH($A153,'Annex 4 LDNO charges'!$A$14:$A$203,0)))=0,"",IFERROR(INDEX('Annex 1 LV, HV and UMS charges'!$B$12:$B$45,MATCH($A153,'Annex 1 LV, HV and UMS charges'!$A$12:$A$310,0)),INDEX('Annex 4 LDNO charges'!$B$14:$B$203,MATCH($A153,'Annex 4 LDNO charges'!$A$14:$A$203,0))))</f>
        <v/>
      </c>
      <c r="C153" s="157">
        <v>0</v>
      </c>
      <c r="D153" s="174"/>
      <c r="E153" s="173">
        <v>0</v>
      </c>
    </row>
    <row r="154" spans="1:5" ht="24.95" customHeight="1" x14ac:dyDescent="0.2">
      <c r="A154" s="158" t="s">
        <v>563</v>
      </c>
      <c r="B154" s="43" t="str">
        <f>IF(IFERROR(INDEX('Annex 1 LV, HV and UMS charges'!$B$12:$B$45,MATCH($A154,'Annex 1 LV, HV and UMS charges'!$A$12:$A$310,0)),INDEX('Annex 4 LDNO charges'!$B$14:$B$203,MATCH($A154,'Annex 4 LDNO charges'!$A$14:$A$203,0)))=0,"",IFERROR(INDEX('Annex 1 LV, HV and UMS charges'!$B$12:$B$45,MATCH($A154,'Annex 1 LV, HV and UMS charges'!$A$12:$A$310,0)),INDEX('Annex 4 LDNO charges'!$B$14:$B$203,MATCH($A154,'Annex 4 LDNO charges'!$A$14:$A$203,0))))</f>
        <v/>
      </c>
      <c r="C154" s="157">
        <v>0</v>
      </c>
      <c r="D154" s="174"/>
      <c r="E154" s="173">
        <v>0</v>
      </c>
    </row>
    <row r="155" spans="1:5" ht="24.95" customHeight="1" x14ac:dyDescent="0.2">
      <c r="A155" s="158" t="s">
        <v>564</v>
      </c>
      <c r="B155" s="43" t="str">
        <f>IF(IFERROR(INDEX('Annex 1 LV, HV and UMS charges'!$B$12:$B$45,MATCH($A155,'Annex 1 LV, HV and UMS charges'!$A$12:$A$310,0)),INDEX('Annex 4 LDNO charges'!$B$14:$B$203,MATCH($A155,'Annex 4 LDNO charges'!$A$14:$A$203,0)))=0,"",IFERROR(INDEX('Annex 1 LV, HV and UMS charges'!$B$12:$B$45,MATCH($A155,'Annex 1 LV, HV and UMS charges'!$A$12:$A$310,0)),INDEX('Annex 4 LDNO charges'!$B$14:$B$203,MATCH($A155,'Annex 4 LDNO charges'!$A$14:$A$203,0))))</f>
        <v/>
      </c>
      <c r="C155" s="157">
        <v>0</v>
      </c>
      <c r="D155" s="174"/>
      <c r="E155" s="173">
        <v>0</v>
      </c>
    </row>
    <row r="156" spans="1:5" ht="24.95" customHeight="1" x14ac:dyDescent="0.2">
      <c r="A156" s="158" t="s">
        <v>565</v>
      </c>
      <c r="B156" s="43" t="str">
        <f>IF(IFERROR(INDEX('Annex 1 LV, HV and UMS charges'!$B$12:$B$45,MATCH($A156,'Annex 1 LV, HV and UMS charges'!$A$12:$A$310,0)),INDEX('Annex 4 LDNO charges'!$B$14:$B$203,MATCH($A156,'Annex 4 LDNO charges'!$A$14:$A$203,0)))=0,"",IFERROR(INDEX('Annex 1 LV, HV and UMS charges'!$B$12:$B$45,MATCH($A156,'Annex 1 LV, HV and UMS charges'!$A$12:$A$310,0)),INDEX('Annex 4 LDNO charges'!$B$14:$B$203,MATCH($A156,'Annex 4 LDNO charges'!$A$14:$A$203,0))))</f>
        <v/>
      </c>
      <c r="C156" s="157">
        <v>0</v>
      </c>
      <c r="D156" s="174"/>
      <c r="E156" s="173">
        <v>0</v>
      </c>
    </row>
    <row r="157" spans="1:5" ht="24.95" customHeight="1" x14ac:dyDescent="0.2">
      <c r="A157" s="158" t="s">
        <v>566</v>
      </c>
      <c r="B157" s="43" t="str">
        <f>IF(IFERROR(INDEX('Annex 1 LV, HV and UMS charges'!$B$12:$B$45,MATCH($A157,'Annex 1 LV, HV and UMS charges'!$A$12:$A$310,0)),INDEX('Annex 4 LDNO charges'!$B$14:$B$203,MATCH($A157,'Annex 4 LDNO charges'!$A$14:$A$203,0)))=0,"",IFERROR(INDEX('Annex 1 LV, HV and UMS charges'!$B$12:$B$45,MATCH($A157,'Annex 1 LV, HV and UMS charges'!$A$12:$A$310,0)),INDEX('Annex 4 LDNO charges'!$B$14:$B$203,MATCH($A157,'Annex 4 LDNO charges'!$A$14:$A$203,0))))</f>
        <v/>
      </c>
      <c r="C157" s="157">
        <v>0</v>
      </c>
      <c r="D157" s="174"/>
      <c r="E157" s="173">
        <v>0</v>
      </c>
    </row>
    <row r="158" spans="1:5" ht="24.95" customHeight="1" x14ac:dyDescent="0.2">
      <c r="A158" s="158" t="s">
        <v>567</v>
      </c>
      <c r="B158" s="43" t="str">
        <f>IF(IFERROR(INDEX('Annex 1 LV, HV and UMS charges'!$B$12:$B$45,MATCH($A158,'Annex 1 LV, HV and UMS charges'!$A$12:$A$310,0)),INDEX('Annex 4 LDNO charges'!$B$14:$B$203,MATCH($A158,'Annex 4 LDNO charges'!$A$14:$A$203,0)))=0,"",IFERROR(INDEX('Annex 1 LV, HV and UMS charges'!$B$12:$B$45,MATCH($A158,'Annex 1 LV, HV and UMS charges'!$A$12:$A$310,0)),INDEX('Annex 4 LDNO charges'!$B$14:$B$203,MATCH($A158,'Annex 4 LDNO charges'!$A$14:$A$203,0))))</f>
        <v/>
      </c>
      <c r="C158" s="157">
        <v>0</v>
      </c>
      <c r="D158" s="174"/>
      <c r="E158" s="173">
        <v>0</v>
      </c>
    </row>
    <row r="159" spans="1:5" ht="24.95" customHeight="1" x14ac:dyDescent="0.2">
      <c r="A159" s="158" t="s">
        <v>568</v>
      </c>
      <c r="B159" s="43" t="str">
        <f>IF(IFERROR(INDEX('Annex 1 LV, HV and UMS charges'!$B$12:$B$45,MATCH($A159,'Annex 1 LV, HV and UMS charges'!$A$12:$A$310,0)),INDEX('Annex 4 LDNO charges'!$B$14:$B$203,MATCH($A159,'Annex 4 LDNO charges'!$A$14:$A$203,0)))=0,"",IFERROR(INDEX('Annex 1 LV, HV and UMS charges'!$B$12:$B$45,MATCH($A159,'Annex 1 LV, HV and UMS charges'!$A$12:$A$310,0)),INDEX('Annex 4 LDNO charges'!$B$14:$B$203,MATCH($A159,'Annex 4 LDNO charges'!$A$14:$A$203,0))))</f>
        <v/>
      </c>
      <c r="C159" s="157">
        <v>0</v>
      </c>
      <c r="D159" s="174"/>
      <c r="E159" s="173">
        <v>0</v>
      </c>
    </row>
    <row r="160" spans="1:5" ht="24.95" customHeight="1" x14ac:dyDescent="0.2">
      <c r="A160" s="158" t="s">
        <v>569</v>
      </c>
      <c r="B160" s="43" t="str">
        <f>IF(IFERROR(INDEX('Annex 1 LV, HV and UMS charges'!$B$12:$B$45,MATCH($A160,'Annex 1 LV, HV and UMS charges'!$A$12:$A$310,0)),INDEX('Annex 4 LDNO charges'!$B$14:$B$203,MATCH($A160,'Annex 4 LDNO charges'!$A$14:$A$203,0)))=0,"",IFERROR(INDEX('Annex 1 LV, HV and UMS charges'!$B$12:$B$45,MATCH($A160,'Annex 1 LV, HV and UMS charges'!$A$12:$A$310,0)),INDEX('Annex 4 LDNO charges'!$B$14:$B$203,MATCH($A160,'Annex 4 LDNO charges'!$A$14:$A$203,0))))</f>
        <v/>
      </c>
      <c r="C160" s="157">
        <v>0</v>
      </c>
      <c r="D160" s="174"/>
      <c r="E160" s="173">
        <v>0</v>
      </c>
    </row>
    <row r="161" spans="1:5" ht="24.95" customHeight="1" x14ac:dyDescent="0.2">
      <c r="A161" s="158" t="s">
        <v>570</v>
      </c>
      <c r="B161" s="43" t="str">
        <f>IF(IFERROR(INDEX('Annex 1 LV, HV and UMS charges'!$B$12:$B$45,MATCH($A161,'Annex 1 LV, HV and UMS charges'!$A$12:$A$310,0)),INDEX('Annex 4 LDNO charges'!$B$14:$B$203,MATCH($A161,'Annex 4 LDNO charges'!$A$14:$A$203,0)))=0,"",IFERROR(INDEX('Annex 1 LV, HV and UMS charges'!$B$12:$B$45,MATCH($A161,'Annex 1 LV, HV and UMS charges'!$A$12:$A$310,0)),INDEX('Annex 4 LDNO charges'!$B$14:$B$203,MATCH($A161,'Annex 4 LDNO charges'!$A$14:$A$203,0))))</f>
        <v/>
      </c>
      <c r="C161" s="157">
        <v>0</v>
      </c>
      <c r="D161" s="174"/>
      <c r="E161" s="173">
        <v>0</v>
      </c>
    </row>
    <row r="162" spans="1:5" ht="24.95" customHeight="1" x14ac:dyDescent="0.2">
      <c r="A162" s="158" t="s">
        <v>571</v>
      </c>
      <c r="B162" s="43" t="str">
        <f>IF(IFERROR(INDEX('Annex 1 LV, HV and UMS charges'!$B$12:$B$45,MATCH($A162,'Annex 1 LV, HV and UMS charges'!$A$12:$A$310,0)),INDEX('Annex 4 LDNO charges'!$B$14:$B$203,MATCH($A162,'Annex 4 LDNO charges'!$A$14:$A$203,0)))=0,"",IFERROR(INDEX('Annex 1 LV, HV and UMS charges'!$B$12:$B$45,MATCH($A162,'Annex 1 LV, HV and UMS charges'!$A$12:$A$310,0)),INDEX('Annex 4 LDNO charges'!$B$14:$B$203,MATCH($A162,'Annex 4 LDNO charges'!$A$14:$A$203,0))))</f>
        <v/>
      </c>
      <c r="C162" s="157">
        <v>0</v>
      </c>
      <c r="D162" s="174"/>
      <c r="E162" s="173">
        <v>0</v>
      </c>
    </row>
    <row r="163" spans="1:5" ht="24.95" customHeight="1" x14ac:dyDescent="0.2">
      <c r="A163" s="2" t="s">
        <v>738</v>
      </c>
      <c r="B163" s="2"/>
      <c r="D163" s="2"/>
    </row>
    <row r="164" spans="1:5" ht="24.95" customHeight="1" x14ac:dyDescent="0.2">
      <c r="A164" s="2" t="s">
        <v>739</v>
      </c>
      <c r="B164" s="2"/>
      <c r="D164" s="2"/>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6" fitToHeight="10" orientation="portrait" r:id="rId1"/>
  <headerFooter scaleWithDoc="0">
    <oddHeader>&amp;LAnnex 7&amp;"Arial,Bold" &amp;"Arial,Regular"- Schedule of Charges to recover Excess Supplier of Last Resort pass-through costs</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762"/>
  <sheetViews>
    <sheetView zoomScale="85" zoomScaleNormal="85" zoomScaleSheetLayoutView="100" workbookViewId="0"/>
  </sheetViews>
  <sheetFormatPr defaultColWidth="9.140625" defaultRowHeight="27.75" customHeight="1" x14ac:dyDescent="0.2"/>
  <cols>
    <col min="1" max="1" width="29.85546875" style="2" customWidth="1"/>
    <col min="2" max="2" width="48.5703125" style="2" customWidth="1"/>
    <col min="3" max="4" width="23.5703125" style="3" customWidth="1"/>
    <col min="5" max="5" width="15.5703125" style="2" customWidth="1"/>
    <col min="6" max="16384" width="9.140625" style="2"/>
  </cols>
  <sheetData>
    <row r="1" spans="1:7" ht="27.75" customHeight="1" x14ac:dyDescent="0.2">
      <c r="A1" s="13" t="s">
        <v>30</v>
      </c>
      <c r="B1" s="3"/>
      <c r="C1" s="2"/>
      <c r="E1" s="8"/>
      <c r="F1" s="4"/>
      <c r="G1" s="4"/>
    </row>
    <row r="2" spans="1:7" s="9" customFormat="1" ht="18" x14ac:dyDescent="0.2">
      <c r="A2" s="245" t="str">
        <f>Overview!B4&amp; " - Effective from "&amp;Overview!D4&amp;" - "&amp;Overview!E4&amp;" Nodal/Zonal charges"</f>
        <v>Aidien Limited - GSP_B - Effective from 1 April 2026 - Final Nodal/Zonal charges</v>
      </c>
      <c r="B2" s="246"/>
      <c r="C2" s="246"/>
      <c r="D2" s="247"/>
    </row>
    <row r="3" spans="1:7" ht="60.75" customHeight="1" x14ac:dyDescent="0.2">
      <c r="A3" s="20" t="s">
        <v>764</v>
      </c>
      <c r="B3" s="20" t="s">
        <v>765</v>
      </c>
      <c r="C3" s="20" t="s">
        <v>766</v>
      </c>
      <c r="D3" s="20" t="s">
        <v>767</v>
      </c>
    </row>
    <row r="4" spans="1:7" ht="12.75" x14ac:dyDescent="0.2">
      <c r="A4" s="207"/>
      <c r="B4" s="205"/>
      <c r="C4" s="206"/>
      <c r="D4" s="206"/>
    </row>
    <row r="5" spans="1:7" ht="12.75" x14ac:dyDescent="0.2">
      <c r="A5" s="207"/>
      <c r="B5" s="205"/>
      <c r="C5" s="206"/>
      <c r="D5" s="206"/>
    </row>
    <row r="6" spans="1:7" ht="12.75" x14ac:dyDescent="0.2">
      <c r="A6" s="207"/>
      <c r="B6" s="205"/>
      <c r="C6" s="206"/>
      <c r="D6" s="206"/>
    </row>
    <row r="7" spans="1:7" ht="12.75" x14ac:dyDescent="0.2">
      <c r="A7" s="207"/>
      <c r="B7" s="205"/>
      <c r="C7" s="206"/>
      <c r="D7" s="206"/>
    </row>
    <row r="8" spans="1:7" ht="12.75" x14ac:dyDescent="0.2">
      <c r="A8" s="207"/>
      <c r="B8" s="205"/>
      <c r="C8" s="206"/>
      <c r="D8" s="206"/>
    </row>
    <row r="9" spans="1:7" ht="12.75" x14ac:dyDescent="0.2">
      <c r="A9" s="207"/>
      <c r="B9" s="205"/>
      <c r="C9" s="206"/>
      <c r="D9" s="206"/>
    </row>
    <row r="10" spans="1:7" ht="12.75" x14ac:dyDescent="0.2">
      <c r="A10" s="207"/>
      <c r="B10" s="205"/>
      <c r="C10" s="206"/>
      <c r="D10" s="206"/>
    </row>
    <row r="11" spans="1:7" ht="12.75" x14ac:dyDescent="0.2">
      <c r="A11" s="207"/>
      <c r="B11" s="205"/>
      <c r="C11" s="206"/>
      <c r="D11" s="206"/>
    </row>
    <row r="12" spans="1:7" ht="12.75" x14ac:dyDescent="0.2">
      <c r="A12" s="207"/>
      <c r="B12" s="205"/>
      <c r="C12" s="206"/>
      <c r="D12" s="206"/>
    </row>
    <row r="13" spans="1:7" ht="12.75" x14ac:dyDescent="0.2">
      <c r="A13" s="207"/>
      <c r="B13" s="205"/>
      <c r="C13" s="206"/>
      <c r="D13" s="206"/>
    </row>
    <row r="14" spans="1:7" ht="12.75" x14ac:dyDescent="0.2">
      <c r="A14" s="207"/>
      <c r="B14" s="205"/>
      <c r="C14" s="206"/>
      <c r="D14" s="206"/>
    </row>
    <row r="15" spans="1:7" ht="12.75" x14ac:dyDescent="0.2">
      <c r="A15" s="207"/>
      <c r="B15" s="205"/>
      <c r="C15" s="206"/>
      <c r="D15" s="206"/>
    </row>
    <row r="16" spans="1:7" ht="12.75" x14ac:dyDescent="0.2">
      <c r="A16" s="207"/>
      <c r="B16" s="205"/>
      <c r="C16" s="206"/>
      <c r="D16" s="206"/>
    </row>
    <row r="17" spans="1:4" ht="12.75" x14ac:dyDescent="0.2">
      <c r="A17" s="207"/>
      <c r="B17" s="205"/>
      <c r="C17" s="206"/>
      <c r="D17" s="206"/>
    </row>
    <row r="18" spans="1:4" ht="12.75" x14ac:dyDescent="0.2">
      <c r="A18" s="207"/>
      <c r="B18" s="205"/>
      <c r="C18" s="206"/>
      <c r="D18" s="206"/>
    </row>
    <row r="19" spans="1:4" ht="12.75" x14ac:dyDescent="0.2">
      <c r="A19" s="207"/>
      <c r="B19" s="205"/>
      <c r="C19" s="206"/>
      <c r="D19" s="206"/>
    </row>
    <row r="20" spans="1:4" ht="12.75" x14ac:dyDescent="0.2">
      <c r="A20" s="207"/>
      <c r="B20" s="205"/>
      <c r="C20" s="206"/>
      <c r="D20" s="206"/>
    </row>
    <row r="21" spans="1:4" ht="12.75" x14ac:dyDescent="0.2">
      <c r="A21" s="207"/>
      <c r="B21" s="205"/>
      <c r="C21" s="206"/>
      <c r="D21" s="206"/>
    </row>
    <row r="22" spans="1:4" ht="12.75" x14ac:dyDescent="0.2">
      <c r="A22" s="207"/>
      <c r="B22" s="205"/>
      <c r="C22" s="206"/>
      <c r="D22" s="206"/>
    </row>
    <row r="23" spans="1:4" ht="12.75" x14ac:dyDescent="0.2">
      <c r="A23" s="207"/>
      <c r="B23" s="205"/>
      <c r="C23" s="206"/>
      <c r="D23" s="206"/>
    </row>
    <row r="24" spans="1:4" ht="12.75" x14ac:dyDescent="0.2">
      <c r="A24" s="207"/>
      <c r="B24" s="205"/>
      <c r="C24" s="206"/>
      <c r="D24" s="206"/>
    </row>
    <row r="25" spans="1:4" ht="12.75" x14ac:dyDescent="0.2">
      <c r="A25" s="207"/>
      <c r="B25" s="205"/>
      <c r="C25" s="206"/>
      <c r="D25" s="206"/>
    </row>
    <row r="26" spans="1:4" ht="12.75" x14ac:dyDescent="0.2">
      <c r="A26" s="207"/>
      <c r="B26" s="205"/>
      <c r="C26" s="206"/>
      <c r="D26" s="206"/>
    </row>
    <row r="27" spans="1:4" ht="12.75" x14ac:dyDescent="0.2">
      <c r="A27" s="207"/>
      <c r="B27" s="205"/>
      <c r="C27" s="206"/>
      <c r="D27" s="206"/>
    </row>
    <row r="28" spans="1:4" ht="12.75" x14ac:dyDescent="0.2">
      <c r="A28" s="207"/>
      <c r="B28" s="205"/>
      <c r="C28" s="206"/>
      <c r="D28" s="206"/>
    </row>
    <row r="29" spans="1:4" ht="12.75" x14ac:dyDescent="0.2">
      <c r="A29" s="207"/>
      <c r="B29" s="205"/>
      <c r="C29" s="206"/>
      <c r="D29" s="206"/>
    </row>
    <row r="30" spans="1:4" ht="12.75" x14ac:dyDescent="0.2">
      <c r="A30" s="207"/>
      <c r="B30" s="205"/>
      <c r="C30" s="206"/>
      <c r="D30" s="206"/>
    </row>
    <row r="31" spans="1:4" ht="12.75" x14ac:dyDescent="0.2">
      <c r="A31" s="207"/>
      <c r="B31" s="205"/>
      <c r="C31" s="206"/>
      <c r="D31" s="206"/>
    </row>
    <row r="32" spans="1:4" ht="12.75" x14ac:dyDescent="0.2">
      <c r="A32" s="207"/>
      <c r="B32" s="205"/>
      <c r="C32" s="206"/>
      <c r="D32" s="206"/>
    </row>
    <row r="33" spans="1:4" ht="12.75" x14ac:dyDescent="0.2">
      <c r="A33" s="207"/>
      <c r="B33" s="205"/>
      <c r="C33" s="206"/>
      <c r="D33" s="206"/>
    </row>
    <row r="34" spans="1:4" ht="12.75" x14ac:dyDescent="0.2">
      <c r="A34" s="207"/>
      <c r="B34" s="205"/>
      <c r="C34" s="206"/>
      <c r="D34" s="206"/>
    </row>
    <row r="35" spans="1:4" ht="12.75" x14ac:dyDescent="0.2">
      <c r="A35" s="207"/>
      <c r="B35" s="205"/>
      <c r="C35" s="206"/>
      <c r="D35" s="206"/>
    </row>
    <row r="36" spans="1:4" ht="12.75" x14ac:dyDescent="0.2">
      <c r="A36" s="207"/>
      <c r="B36" s="205"/>
      <c r="C36" s="206"/>
      <c r="D36" s="206"/>
    </row>
    <row r="37" spans="1:4" ht="12.75" x14ac:dyDescent="0.2">
      <c r="A37" s="207"/>
      <c r="B37" s="205"/>
      <c r="C37" s="206"/>
      <c r="D37" s="206"/>
    </row>
    <row r="38" spans="1:4" ht="12.75" x14ac:dyDescent="0.2">
      <c r="A38" s="207"/>
      <c r="B38" s="205"/>
      <c r="C38" s="206"/>
      <c r="D38" s="206"/>
    </row>
    <row r="39" spans="1:4" ht="12.75" x14ac:dyDescent="0.2">
      <c r="A39" s="207"/>
      <c r="B39" s="205"/>
      <c r="C39" s="206"/>
      <c r="D39" s="206"/>
    </row>
    <row r="40" spans="1:4" ht="12.75" x14ac:dyDescent="0.2">
      <c r="A40" s="207"/>
      <c r="B40" s="205"/>
      <c r="C40" s="206"/>
      <c r="D40" s="206"/>
    </row>
    <row r="41" spans="1:4" ht="12.75" x14ac:dyDescent="0.2">
      <c r="A41" s="207"/>
      <c r="B41" s="205"/>
      <c r="C41" s="206"/>
      <c r="D41" s="206"/>
    </row>
    <row r="42" spans="1:4" ht="12.75" x14ac:dyDescent="0.2">
      <c r="A42" s="207"/>
      <c r="B42" s="205"/>
      <c r="C42" s="206"/>
      <c r="D42" s="206"/>
    </row>
    <row r="43" spans="1:4" ht="12.75" x14ac:dyDescent="0.2">
      <c r="A43" s="207"/>
      <c r="B43" s="205"/>
      <c r="C43" s="206"/>
      <c r="D43" s="206"/>
    </row>
    <row r="44" spans="1:4" ht="12.75" x14ac:dyDescent="0.2">
      <c r="A44" s="207"/>
      <c r="B44" s="205"/>
      <c r="C44" s="206"/>
      <c r="D44" s="206"/>
    </row>
    <row r="45" spans="1:4" ht="12.75" x14ac:dyDescent="0.2">
      <c r="A45" s="207"/>
      <c r="B45" s="205"/>
      <c r="C45" s="206"/>
      <c r="D45" s="206"/>
    </row>
    <row r="46" spans="1:4" ht="12.75" x14ac:dyDescent="0.2">
      <c r="A46" s="207"/>
      <c r="B46" s="205"/>
      <c r="C46" s="206"/>
      <c r="D46" s="206"/>
    </row>
    <row r="47" spans="1:4" ht="12.75" x14ac:dyDescent="0.2">
      <c r="A47" s="207"/>
      <c r="B47" s="205"/>
      <c r="C47" s="206"/>
      <c r="D47" s="206"/>
    </row>
    <row r="48" spans="1:4" ht="12.75" x14ac:dyDescent="0.2">
      <c r="A48" s="207"/>
      <c r="B48" s="205"/>
      <c r="C48" s="206"/>
      <c r="D48" s="206"/>
    </row>
    <row r="49" spans="1:4" ht="12.75" x14ac:dyDescent="0.2">
      <c r="A49" s="207"/>
      <c r="B49" s="205"/>
      <c r="C49" s="206"/>
      <c r="D49" s="206"/>
    </row>
    <row r="50" spans="1:4" ht="12.75" x14ac:dyDescent="0.2">
      <c r="A50" s="207"/>
      <c r="B50" s="205"/>
      <c r="C50" s="206"/>
      <c r="D50" s="206"/>
    </row>
    <row r="51" spans="1:4" ht="12.75" x14ac:dyDescent="0.2">
      <c r="A51" s="207"/>
      <c r="B51" s="205"/>
      <c r="C51" s="206"/>
      <c r="D51" s="206"/>
    </row>
    <row r="52" spans="1:4" ht="12.75" x14ac:dyDescent="0.2">
      <c r="A52" s="207"/>
      <c r="B52" s="205"/>
      <c r="C52" s="206"/>
      <c r="D52" s="206"/>
    </row>
    <row r="53" spans="1:4" ht="12.75" x14ac:dyDescent="0.2">
      <c r="A53" s="207"/>
      <c r="B53" s="205"/>
      <c r="C53" s="206"/>
      <c r="D53" s="206"/>
    </row>
    <row r="54" spans="1:4" ht="12.75" x14ac:dyDescent="0.2">
      <c r="A54" s="207"/>
      <c r="B54" s="205"/>
      <c r="C54" s="206"/>
      <c r="D54" s="206"/>
    </row>
    <row r="55" spans="1:4" ht="12.75" x14ac:dyDescent="0.2">
      <c r="A55" s="207"/>
      <c r="B55" s="205"/>
      <c r="C55" s="206"/>
      <c r="D55" s="206"/>
    </row>
    <row r="56" spans="1:4" ht="12.75" x14ac:dyDescent="0.2">
      <c r="A56" s="207"/>
      <c r="B56" s="205"/>
      <c r="C56" s="206"/>
      <c r="D56" s="206"/>
    </row>
    <row r="57" spans="1:4" ht="12.75" x14ac:dyDescent="0.2">
      <c r="A57" s="207"/>
      <c r="B57" s="205"/>
      <c r="C57" s="206"/>
      <c r="D57" s="206"/>
    </row>
    <row r="58" spans="1:4" ht="12.75" x14ac:dyDescent="0.2">
      <c r="A58" s="207"/>
      <c r="B58" s="205"/>
      <c r="C58" s="206"/>
      <c r="D58" s="206"/>
    </row>
    <row r="59" spans="1:4" ht="12.75" x14ac:dyDescent="0.2">
      <c r="A59" s="207"/>
      <c r="B59" s="205"/>
      <c r="C59" s="206"/>
      <c r="D59" s="206"/>
    </row>
    <row r="60" spans="1:4" ht="12.75" x14ac:dyDescent="0.2">
      <c r="A60" s="207"/>
      <c r="B60" s="205"/>
      <c r="C60" s="206"/>
      <c r="D60" s="206"/>
    </row>
    <row r="61" spans="1:4" ht="12.75" x14ac:dyDescent="0.2">
      <c r="A61" s="207"/>
      <c r="B61" s="205"/>
      <c r="C61" s="206"/>
      <c r="D61" s="206"/>
    </row>
    <row r="62" spans="1:4" ht="12.75" x14ac:dyDescent="0.2">
      <c r="A62" s="207"/>
      <c r="B62" s="205"/>
      <c r="C62" s="206"/>
      <c r="D62" s="206"/>
    </row>
    <row r="63" spans="1:4" ht="12.75" x14ac:dyDescent="0.2">
      <c r="A63" s="207"/>
      <c r="B63" s="205"/>
      <c r="C63" s="206"/>
      <c r="D63" s="206"/>
    </row>
    <row r="64" spans="1:4" ht="12.75" x14ac:dyDescent="0.2">
      <c r="A64" s="207"/>
      <c r="B64" s="205"/>
      <c r="C64" s="206"/>
      <c r="D64" s="206"/>
    </row>
    <row r="65" spans="1:4" ht="12.75" x14ac:dyDescent="0.2">
      <c r="A65" s="207"/>
      <c r="B65" s="205"/>
      <c r="C65" s="206"/>
      <c r="D65" s="206"/>
    </row>
    <row r="66" spans="1:4" ht="12.75" x14ac:dyDescent="0.2">
      <c r="A66" s="207"/>
      <c r="B66" s="205"/>
      <c r="C66" s="206"/>
      <c r="D66" s="206"/>
    </row>
    <row r="67" spans="1:4" ht="12.75" x14ac:dyDescent="0.2">
      <c r="A67" s="207"/>
      <c r="B67" s="205"/>
      <c r="C67" s="206"/>
      <c r="D67" s="206"/>
    </row>
    <row r="68" spans="1:4" ht="12.75" x14ac:dyDescent="0.2">
      <c r="A68" s="207"/>
      <c r="B68" s="205"/>
      <c r="C68" s="206"/>
      <c r="D68" s="206"/>
    </row>
    <row r="69" spans="1:4" ht="12.75" x14ac:dyDescent="0.2">
      <c r="A69" s="207"/>
      <c r="B69" s="205"/>
      <c r="C69" s="206"/>
      <c r="D69" s="206"/>
    </row>
    <row r="70" spans="1:4" ht="12.75" x14ac:dyDescent="0.2">
      <c r="A70" s="207"/>
      <c r="B70" s="205"/>
      <c r="C70" s="206"/>
      <c r="D70" s="206"/>
    </row>
    <row r="71" spans="1:4" ht="12.75" x14ac:dyDescent="0.2">
      <c r="A71" s="207"/>
      <c r="B71" s="205"/>
      <c r="C71" s="206"/>
      <c r="D71" s="206"/>
    </row>
    <row r="72" spans="1:4" ht="12.75" x14ac:dyDescent="0.2">
      <c r="A72" s="207"/>
      <c r="B72" s="205"/>
      <c r="C72" s="206"/>
      <c r="D72" s="206"/>
    </row>
    <row r="73" spans="1:4" ht="12.75" x14ac:dyDescent="0.2">
      <c r="A73" s="207"/>
      <c r="B73" s="205"/>
      <c r="C73" s="206"/>
      <c r="D73" s="206"/>
    </row>
    <row r="74" spans="1:4" ht="12.75" x14ac:dyDescent="0.2">
      <c r="A74" s="207"/>
      <c r="B74" s="205"/>
      <c r="C74" s="206"/>
      <c r="D74" s="206"/>
    </row>
    <row r="75" spans="1:4" ht="12.75" x14ac:dyDescent="0.2">
      <c r="A75" s="207"/>
      <c r="B75" s="205"/>
      <c r="C75" s="206"/>
      <c r="D75" s="206"/>
    </row>
    <row r="76" spans="1:4" ht="12.75" x14ac:dyDescent="0.2">
      <c r="A76" s="207"/>
      <c r="B76" s="205"/>
      <c r="C76" s="206"/>
      <c r="D76" s="206"/>
    </row>
    <row r="77" spans="1:4" ht="12.75" x14ac:dyDescent="0.2">
      <c r="A77" s="207"/>
      <c r="B77" s="205"/>
      <c r="C77" s="206"/>
      <c r="D77" s="206"/>
    </row>
    <row r="78" spans="1:4" ht="12.75" x14ac:dyDescent="0.2">
      <c r="A78" s="207"/>
      <c r="B78" s="205"/>
      <c r="C78" s="206"/>
      <c r="D78" s="206"/>
    </row>
    <row r="79" spans="1:4" ht="12.75" x14ac:dyDescent="0.2">
      <c r="A79" s="207"/>
      <c r="B79" s="205"/>
      <c r="C79" s="206"/>
      <c r="D79" s="206"/>
    </row>
    <row r="80" spans="1:4" ht="12.75" x14ac:dyDescent="0.2">
      <c r="A80" s="207"/>
      <c r="B80" s="205"/>
      <c r="C80" s="206"/>
      <c r="D80" s="206"/>
    </row>
    <row r="81" spans="1:4" ht="12.75" x14ac:dyDescent="0.2">
      <c r="A81" s="207"/>
      <c r="B81" s="205"/>
      <c r="C81" s="206"/>
      <c r="D81" s="206"/>
    </row>
    <row r="82" spans="1:4" ht="12.75" x14ac:dyDescent="0.2">
      <c r="A82" s="207"/>
      <c r="B82" s="205"/>
      <c r="C82" s="206"/>
      <c r="D82" s="206"/>
    </row>
    <row r="83" spans="1:4" ht="12.75" x14ac:dyDescent="0.2">
      <c r="A83" s="207"/>
      <c r="B83" s="205"/>
      <c r="C83" s="206"/>
      <c r="D83" s="206"/>
    </row>
    <row r="84" spans="1:4" ht="12.75" x14ac:dyDescent="0.2">
      <c r="A84" s="207"/>
      <c r="B84" s="205"/>
      <c r="C84" s="206"/>
      <c r="D84" s="206"/>
    </row>
    <row r="85" spans="1:4" ht="12.75" x14ac:dyDescent="0.2">
      <c r="A85" s="207"/>
      <c r="B85" s="205"/>
      <c r="C85" s="206"/>
      <c r="D85" s="206"/>
    </row>
    <row r="86" spans="1:4" ht="12.75" x14ac:dyDescent="0.2">
      <c r="A86" s="207"/>
      <c r="B86" s="205"/>
      <c r="C86" s="206"/>
      <c r="D86" s="206"/>
    </row>
    <row r="87" spans="1:4" ht="12.75" x14ac:dyDescent="0.2">
      <c r="A87" s="207"/>
      <c r="B87" s="205"/>
      <c r="C87" s="206"/>
      <c r="D87" s="206"/>
    </row>
    <row r="88" spans="1:4" ht="12.75" x14ac:dyDescent="0.2">
      <c r="A88" s="207"/>
      <c r="B88" s="205"/>
      <c r="C88" s="206"/>
      <c r="D88" s="206"/>
    </row>
    <row r="89" spans="1:4" ht="12.75" x14ac:dyDescent="0.2">
      <c r="A89" s="207"/>
      <c r="B89" s="205"/>
      <c r="C89" s="206"/>
      <c r="D89" s="206"/>
    </row>
    <row r="90" spans="1:4" ht="12.75" x14ac:dyDescent="0.2">
      <c r="A90" s="207"/>
      <c r="B90" s="205"/>
      <c r="C90" s="206"/>
      <c r="D90" s="206"/>
    </row>
    <row r="91" spans="1:4" ht="12.75" x14ac:dyDescent="0.2">
      <c r="A91" s="207"/>
      <c r="B91" s="205"/>
      <c r="C91" s="206"/>
      <c r="D91" s="206"/>
    </row>
    <row r="92" spans="1:4" ht="12.75" x14ac:dyDescent="0.2">
      <c r="A92" s="207"/>
      <c r="B92" s="205"/>
      <c r="C92" s="206"/>
      <c r="D92" s="206"/>
    </row>
    <row r="93" spans="1:4" ht="12.75" x14ac:dyDescent="0.2">
      <c r="A93" s="207"/>
      <c r="B93" s="205"/>
      <c r="C93" s="206"/>
      <c r="D93" s="206"/>
    </row>
    <row r="94" spans="1:4" ht="12.75" x14ac:dyDescent="0.2">
      <c r="A94" s="207"/>
      <c r="B94" s="205"/>
      <c r="C94" s="206"/>
      <c r="D94" s="206"/>
    </row>
    <row r="95" spans="1:4" ht="12.75" x14ac:dyDescent="0.2">
      <c r="A95" s="207"/>
      <c r="B95" s="205"/>
      <c r="C95" s="206"/>
      <c r="D95" s="206"/>
    </row>
    <row r="96" spans="1:4" ht="12.75" x14ac:dyDescent="0.2">
      <c r="A96" s="207"/>
      <c r="B96" s="205"/>
      <c r="C96" s="206"/>
      <c r="D96" s="206"/>
    </row>
    <row r="97" spans="1:4" ht="12.75" x14ac:dyDescent="0.2">
      <c r="A97" s="207"/>
      <c r="B97" s="205"/>
      <c r="C97" s="206"/>
      <c r="D97" s="206"/>
    </row>
    <row r="98" spans="1:4" ht="12.75" x14ac:dyDescent="0.2">
      <c r="A98" s="207"/>
      <c r="B98" s="205"/>
      <c r="C98" s="206"/>
      <c r="D98" s="206"/>
    </row>
    <row r="99" spans="1:4" ht="12.75" x14ac:dyDescent="0.2">
      <c r="A99" s="207"/>
      <c r="B99" s="205"/>
      <c r="C99" s="206"/>
      <c r="D99" s="206"/>
    </row>
    <row r="100" spans="1:4" ht="12.75" x14ac:dyDescent="0.2">
      <c r="A100" s="207"/>
      <c r="B100" s="205"/>
      <c r="C100" s="206"/>
      <c r="D100" s="206"/>
    </row>
    <row r="101" spans="1:4" ht="12.75" x14ac:dyDescent="0.2">
      <c r="A101" s="207"/>
      <c r="B101" s="205"/>
      <c r="C101" s="206"/>
      <c r="D101" s="206"/>
    </row>
    <row r="102" spans="1:4" ht="12.75" x14ac:dyDescent="0.2">
      <c r="A102" s="207"/>
      <c r="B102" s="205"/>
      <c r="C102" s="206"/>
      <c r="D102" s="206"/>
    </row>
    <row r="103" spans="1:4" ht="12.75" x14ac:dyDescent="0.2">
      <c r="A103" s="207"/>
      <c r="B103" s="205"/>
      <c r="C103" s="206"/>
      <c r="D103" s="206"/>
    </row>
    <row r="104" spans="1:4" ht="12.75" x14ac:dyDescent="0.2">
      <c r="A104" s="207"/>
      <c r="B104" s="205"/>
      <c r="C104" s="206"/>
      <c r="D104" s="206"/>
    </row>
    <row r="105" spans="1:4" ht="12.75" x14ac:dyDescent="0.2">
      <c r="A105" s="207"/>
      <c r="B105" s="205"/>
      <c r="C105" s="206"/>
      <c r="D105" s="206"/>
    </row>
    <row r="106" spans="1:4" ht="12.75" x14ac:dyDescent="0.2">
      <c r="A106" s="207"/>
      <c r="B106" s="205"/>
      <c r="C106" s="206"/>
      <c r="D106" s="206"/>
    </row>
    <row r="107" spans="1:4" ht="12.75" x14ac:dyDescent="0.2">
      <c r="A107" s="207"/>
      <c r="B107" s="205"/>
      <c r="C107" s="206"/>
      <c r="D107" s="206"/>
    </row>
    <row r="108" spans="1:4" ht="12.75" x14ac:dyDescent="0.2">
      <c r="A108" s="207"/>
      <c r="B108" s="205"/>
      <c r="C108" s="206"/>
      <c r="D108" s="206"/>
    </row>
    <row r="109" spans="1:4" ht="12.75" x14ac:dyDescent="0.2">
      <c r="A109" s="207"/>
      <c r="B109" s="205"/>
      <c r="C109" s="206"/>
      <c r="D109" s="206"/>
    </row>
    <row r="110" spans="1:4" ht="12.75" x14ac:dyDescent="0.2">
      <c r="A110" s="207"/>
      <c r="B110" s="205"/>
      <c r="C110" s="206"/>
      <c r="D110" s="206"/>
    </row>
    <row r="111" spans="1:4" ht="12.75" x14ac:dyDescent="0.2">
      <c r="A111" s="207"/>
      <c r="B111" s="205"/>
      <c r="C111" s="206"/>
      <c r="D111" s="206"/>
    </row>
    <row r="112" spans="1:4" ht="12.75" x14ac:dyDescent="0.2">
      <c r="A112" s="207"/>
      <c r="B112" s="205"/>
      <c r="C112" s="206"/>
      <c r="D112" s="206"/>
    </row>
    <row r="113" spans="1:4" ht="12.75" x14ac:dyDescent="0.2">
      <c r="A113" s="207"/>
      <c r="B113" s="205"/>
      <c r="C113" s="206"/>
      <c r="D113" s="206"/>
    </row>
    <row r="114" spans="1:4" ht="12.75" x14ac:dyDescent="0.2">
      <c r="A114" s="207"/>
      <c r="B114" s="205"/>
      <c r="C114" s="206"/>
      <c r="D114" s="206"/>
    </row>
    <row r="115" spans="1:4" ht="12.75" x14ac:dyDescent="0.2">
      <c r="A115" s="207"/>
      <c r="B115" s="205"/>
      <c r="C115" s="206"/>
      <c r="D115" s="206"/>
    </row>
    <row r="116" spans="1:4" ht="12.75" x14ac:dyDescent="0.2">
      <c r="A116" s="207"/>
      <c r="B116" s="205"/>
      <c r="C116" s="206"/>
      <c r="D116" s="206"/>
    </row>
    <row r="117" spans="1:4" ht="12.75" x14ac:dyDescent="0.2">
      <c r="A117" s="207"/>
      <c r="B117" s="205"/>
      <c r="C117" s="206"/>
      <c r="D117" s="206"/>
    </row>
    <row r="118" spans="1:4" ht="12.75" x14ac:dyDescent="0.2">
      <c r="A118" s="207"/>
      <c r="B118" s="205"/>
      <c r="C118" s="206"/>
      <c r="D118" s="206"/>
    </row>
    <row r="119" spans="1:4" ht="12.75" x14ac:dyDescent="0.2">
      <c r="A119" s="207"/>
      <c r="B119" s="205"/>
      <c r="C119" s="206"/>
      <c r="D119" s="206"/>
    </row>
    <row r="120" spans="1:4" ht="12.75" x14ac:dyDescent="0.2">
      <c r="A120" s="207"/>
      <c r="B120" s="205"/>
      <c r="C120" s="206"/>
      <c r="D120" s="206"/>
    </row>
    <row r="121" spans="1:4" ht="12.75" x14ac:dyDescent="0.2">
      <c r="A121" s="207"/>
      <c r="B121" s="205"/>
      <c r="C121" s="206"/>
      <c r="D121" s="206"/>
    </row>
    <row r="122" spans="1:4" ht="12.75" x14ac:dyDescent="0.2">
      <c r="A122" s="207"/>
      <c r="B122" s="205"/>
      <c r="C122" s="206"/>
      <c r="D122" s="206"/>
    </row>
    <row r="123" spans="1:4" ht="12.75" x14ac:dyDescent="0.2">
      <c r="A123" s="207"/>
      <c r="B123" s="205"/>
      <c r="C123" s="206"/>
      <c r="D123" s="206"/>
    </row>
    <row r="124" spans="1:4" ht="12.75" x14ac:dyDescent="0.2">
      <c r="A124" s="207"/>
      <c r="B124" s="205"/>
      <c r="C124" s="206"/>
      <c r="D124" s="206"/>
    </row>
    <row r="125" spans="1:4" ht="12.75" x14ac:dyDescent="0.2">
      <c r="A125" s="207"/>
      <c r="B125" s="205"/>
      <c r="C125" s="206"/>
      <c r="D125" s="206"/>
    </row>
    <row r="126" spans="1:4" ht="12.75" x14ac:dyDescent="0.2">
      <c r="A126" s="207"/>
      <c r="B126" s="205"/>
      <c r="C126" s="206"/>
      <c r="D126" s="206"/>
    </row>
    <row r="127" spans="1:4" ht="12.75" x14ac:dyDescent="0.2">
      <c r="A127" s="207"/>
      <c r="B127" s="205"/>
      <c r="C127" s="206"/>
      <c r="D127" s="206"/>
    </row>
    <row r="128" spans="1:4" ht="12.75" x14ac:dyDescent="0.2">
      <c r="A128" s="207"/>
      <c r="B128" s="205"/>
      <c r="C128" s="206"/>
      <c r="D128" s="206"/>
    </row>
    <row r="129" spans="1:4" ht="12.75" x14ac:dyDescent="0.2">
      <c r="A129" s="207"/>
      <c r="B129" s="205"/>
      <c r="C129" s="206"/>
      <c r="D129" s="206"/>
    </row>
    <row r="130" spans="1:4" ht="12.75" x14ac:dyDescent="0.2">
      <c r="A130" s="207"/>
      <c r="B130" s="205"/>
      <c r="C130" s="206"/>
      <c r="D130" s="206"/>
    </row>
    <row r="131" spans="1:4" ht="12.75" x14ac:dyDescent="0.2">
      <c r="A131" s="207"/>
      <c r="B131" s="205"/>
      <c r="C131" s="206"/>
      <c r="D131" s="206"/>
    </row>
    <row r="132" spans="1:4" ht="12.75" x14ac:dyDescent="0.2">
      <c r="A132" s="207"/>
      <c r="B132" s="205"/>
      <c r="C132" s="206"/>
      <c r="D132" s="206"/>
    </row>
    <row r="133" spans="1:4" ht="12.75" x14ac:dyDescent="0.2">
      <c r="A133" s="207"/>
      <c r="B133" s="205"/>
      <c r="C133" s="206"/>
      <c r="D133" s="206"/>
    </row>
    <row r="134" spans="1:4" ht="12.75" x14ac:dyDescent="0.2">
      <c r="A134" s="207"/>
      <c r="B134" s="205"/>
      <c r="C134" s="206"/>
      <c r="D134" s="206"/>
    </row>
    <row r="135" spans="1:4" ht="12.75" x14ac:dyDescent="0.2">
      <c r="A135" s="207"/>
      <c r="B135" s="205"/>
      <c r="C135" s="206"/>
      <c r="D135" s="206"/>
    </row>
    <row r="136" spans="1:4" ht="12.75" x14ac:dyDescent="0.2">
      <c r="A136" s="207"/>
      <c r="B136" s="205"/>
      <c r="C136" s="206"/>
      <c r="D136" s="206"/>
    </row>
    <row r="137" spans="1:4" ht="12.75" x14ac:dyDescent="0.2">
      <c r="A137" s="207"/>
      <c r="B137" s="205"/>
      <c r="C137" s="206"/>
      <c r="D137" s="206"/>
    </row>
    <row r="138" spans="1:4" ht="12.75" x14ac:dyDescent="0.2">
      <c r="A138" s="207"/>
      <c r="B138" s="205"/>
      <c r="C138" s="206"/>
      <c r="D138" s="206"/>
    </row>
    <row r="139" spans="1:4" ht="12.75" x14ac:dyDescent="0.2">
      <c r="A139" s="207"/>
      <c r="B139" s="205"/>
      <c r="C139" s="206"/>
      <c r="D139" s="206"/>
    </row>
    <row r="140" spans="1:4" ht="12.75" x14ac:dyDescent="0.2">
      <c r="A140" s="207"/>
      <c r="B140" s="205"/>
      <c r="C140" s="206"/>
      <c r="D140" s="206"/>
    </row>
    <row r="141" spans="1:4" ht="12.75" x14ac:dyDescent="0.2">
      <c r="A141" s="207"/>
      <c r="B141" s="205"/>
      <c r="C141" s="206"/>
      <c r="D141" s="206"/>
    </row>
    <row r="142" spans="1:4" ht="12.75" x14ac:dyDescent="0.2">
      <c r="A142" s="207"/>
      <c r="B142" s="205"/>
      <c r="C142" s="206"/>
      <c r="D142" s="206"/>
    </row>
    <row r="143" spans="1:4" ht="12.75" x14ac:dyDescent="0.2">
      <c r="A143" s="207"/>
      <c r="B143" s="205"/>
      <c r="C143" s="206"/>
      <c r="D143" s="206"/>
    </row>
    <row r="144" spans="1:4" ht="12.75" x14ac:dyDescent="0.2">
      <c r="A144" s="207"/>
      <c r="B144" s="205"/>
      <c r="C144" s="206"/>
      <c r="D144" s="206"/>
    </row>
    <row r="145" spans="1:4" ht="12.75" x14ac:dyDescent="0.2">
      <c r="A145" s="207"/>
      <c r="B145" s="205"/>
      <c r="C145" s="206"/>
      <c r="D145" s="206"/>
    </row>
    <row r="146" spans="1:4" ht="12.75" x14ac:dyDescent="0.2">
      <c r="A146" s="207"/>
      <c r="B146" s="205"/>
      <c r="C146" s="206"/>
      <c r="D146" s="206"/>
    </row>
    <row r="147" spans="1:4" ht="12.75" x14ac:dyDescent="0.2">
      <c r="A147" s="207"/>
      <c r="B147" s="205"/>
      <c r="C147" s="206"/>
      <c r="D147" s="206"/>
    </row>
    <row r="148" spans="1:4" ht="12.75" x14ac:dyDescent="0.2">
      <c r="A148" s="207"/>
      <c r="B148" s="205"/>
      <c r="C148" s="206"/>
      <c r="D148" s="206"/>
    </row>
    <row r="149" spans="1:4" ht="12.75" x14ac:dyDescent="0.2">
      <c r="A149" s="207"/>
      <c r="B149" s="205"/>
      <c r="C149" s="206"/>
      <c r="D149" s="206"/>
    </row>
    <row r="150" spans="1:4" ht="12.75" x14ac:dyDescent="0.2">
      <c r="A150" s="207"/>
      <c r="B150" s="205"/>
      <c r="C150" s="206"/>
      <c r="D150" s="206"/>
    </row>
    <row r="151" spans="1:4" ht="12.75" x14ac:dyDescent="0.2">
      <c r="A151" s="207"/>
      <c r="B151" s="205"/>
      <c r="C151" s="206"/>
      <c r="D151" s="206"/>
    </row>
    <row r="152" spans="1:4" ht="12.75" x14ac:dyDescent="0.2">
      <c r="A152" s="207"/>
      <c r="B152" s="205"/>
      <c r="C152" s="206"/>
      <c r="D152" s="206"/>
    </row>
    <row r="153" spans="1:4" ht="12.75" x14ac:dyDescent="0.2">
      <c r="A153" s="207"/>
      <c r="B153" s="205"/>
      <c r="C153" s="206"/>
      <c r="D153" s="206"/>
    </row>
    <row r="154" spans="1:4" ht="12.75" x14ac:dyDescent="0.2">
      <c r="A154" s="207"/>
      <c r="B154" s="205"/>
      <c r="C154" s="206"/>
      <c r="D154" s="206"/>
    </row>
    <row r="155" spans="1:4" ht="12.75" x14ac:dyDescent="0.2">
      <c r="A155" s="207"/>
      <c r="B155" s="205"/>
      <c r="C155" s="206"/>
      <c r="D155" s="206"/>
    </row>
    <row r="156" spans="1:4" ht="12.75" x14ac:dyDescent="0.2">
      <c r="A156" s="207"/>
      <c r="B156" s="205"/>
      <c r="C156" s="206"/>
      <c r="D156" s="206"/>
    </row>
    <row r="157" spans="1:4" ht="12.75" x14ac:dyDescent="0.2">
      <c r="A157" s="207"/>
      <c r="B157" s="205"/>
      <c r="C157" s="206"/>
      <c r="D157" s="206"/>
    </row>
    <row r="158" spans="1:4" ht="12.75" x14ac:dyDescent="0.2">
      <c r="A158" s="207"/>
      <c r="B158" s="205"/>
      <c r="C158" s="206"/>
      <c r="D158" s="206"/>
    </row>
    <row r="159" spans="1:4" ht="12.75" x14ac:dyDescent="0.2">
      <c r="A159" s="207"/>
      <c r="B159" s="205"/>
      <c r="C159" s="206"/>
      <c r="D159" s="206"/>
    </row>
    <row r="160" spans="1:4" ht="12.75" x14ac:dyDescent="0.2">
      <c r="A160" s="207"/>
      <c r="B160" s="205"/>
      <c r="C160" s="206"/>
      <c r="D160" s="206"/>
    </row>
    <row r="161" spans="1:4" ht="12.75" x14ac:dyDescent="0.2">
      <c r="A161" s="207"/>
      <c r="B161" s="205"/>
      <c r="C161" s="206"/>
      <c r="D161" s="206"/>
    </row>
    <row r="162" spans="1:4" ht="12.75" x14ac:dyDescent="0.2">
      <c r="A162" s="207"/>
      <c r="B162" s="205"/>
      <c r="C162" s="206"/>
      <c r="D162" s="206"/>
    </row>
    <row r="163" spans="1:4" ht="12.75" x14ac:dyDescent="0.2">
      <c r="A163" s="207"/>
      <c r="B163" s="205"/>
      <c r="C163" s="206"/>
      <c r="D163" s="206"/>
    </row>
    <row r="164" spans="1:4" ht="12.75" x14ac:dyDescent="0.2">
      <c r="A164" s="207"/>
      <c r="B164" s="205"/>
      <c r="C164" s="206"/>
      <c r="D164" s="206"/>
    </row>
    <row r="165" spans="1:4" ht="12.75" x14ac:dyDescent="0.2">
      <c r="A165" s="207"/>
      <c r="B165" s="205"/>
      <c r="C165" s="206"/>
      <c r="D165" s="206"/>
    </row>
    <row r="166" spans="1:4" ht="12.75" x14ac:dyDescent="0.2">
      <c r="A166" s="207"/>
      <c r="B166" s="205"/>
      <c r="C166" s="206"/>
      <c r="D166" s="206"/>
    </row>
    <row r="167" spans="1:4" ht="12.75" x14ac:dyDescent="0.2">
      <c r="A167" s="207"/>
      <c r="B167" s="205"/>
      <c r="C167" s="206"/>
      <c r="D167" s="206"/>
    </row>
    <row r="168" spans="1:4" ht="12.75" x14ac:dyDescent="0.2">
      <c r="A168" s="207"/>
      <c r="B168" s="205"/>
      <c r="C168" s="206"/>
      <c r="D168" s="206"/>
    </row>
    <row r="169" spans="1:4" ht="12.75" x14ac:dyDescent="0.2">
      <c r="A169" s="207"/>
      <c r="B169" s="205"/>
      <c r="C169" s="206"/>
      <c r="D169" s="206"/>
    </row>
    <row r="170" spans="1:4" ht="12.75" x14ac:dyDescent="0.2">
      <c r="A170" s="207"/>
      <c r="B170" s="205"/>
      <c r="C170" s="206"/>
      <c r="D170" s="206"/>
    </row>
    <row r="171" spans="1:4" ht="12.75" x14ac:dyDescent="0.2">
      <c r="A171" s="207"/>
      <c r="B171" s="205"/>
      <c r="C171" s="206"/>
      <c r="D171" s="206"/>
    </row>
    <row r="172" spans="1:4" ht="12.75" x14ac:dyDescent="0.2">
      <c r="A172" s="207"/>
      <c r="B172" s="205"/>
      <c r="C172" s="206"/>
      <c r="D172" s="206"/>
    </row>
    <row r="173" spans="1:4" ht="12.75" x14ac:dyDescent="0.2">
      <c r="A173" s="207"/>
      <c r="B173" s="205"/>
      <c r="C173" s="206"/>
      <c r="D173" s="206"/>
    </row>
    <row r="174" spans="1:4" ht="12.75" x14ac:dyDescent="0.2">
      <c r="A174" s="207"/>
      <c r="B174" s="205"/>
      <c r="C174" s="206"/>
      <c r="D174" s="206"/>
    </row>
    <row r="175" spans="1:4" ht="12.75" x14ac:dyDescent="0.2">
      <c r="A175" s="207"/>
      <c r="B175" s="205"/>
      <c r="C175" s="206"/>
      <c r="D175" s="206"/>
    </row>
    <row r="176" spans="1:4" ht="12.75" x14ac:dyDescent="0.2">
      <c r="A176" s="207"/>
      <c r="B176" s="205"/>
      <c r="C176" s="206"/>
      <c r="D176" s="206"/>
    </row>
    <row r="177" spans="1:4" ht="12.75" x14ac:dyDescent="0.2">
      <c r="A177" s="207"/>
      <c r="B177" s="205"/>
      <c r="C177" s="206"/>
      <c r="D177" s="206"/>
    </row>
    <row r="178" spans="1:4" ht="12.75" x14ac:dyDescent="0.2">
      <c r="A178" s="207"/>
      <c r="B178" s="205"/>
      <c r="C178" s="206"/>
      <c r="D178" s="206"/>
    </row>
    <row r="179" spans="1:4" ht="12.75" x14ac:dyDescent="0.2">
      <c r="A179" s="207"/>
      <c r="B179" s="205"/>
      <c r="C179" s="206"/>
      <c r="D179" s="206"/>
    </row>
    <row r="180" spans="1:4" ht="12.75" x14ac:dyDescent="0.2">
      <c r="A180" s="207"/>
      <c r="B180" s="205"/>
      <c r="C180" s="206"/>
      <c r="D180" s="206"/>
    </row>
    <row r="181" spans="1:4" ht="12.75" x14ac:dyDescent="0.2">
      <c r="A181" s="207"/>
      <c r="B181" s="205"/>
      <c r="C181" s="206"/>
      <c r="D181" s="206"/>
    </row>
    <row r="182" spans="1:4" ht="12.75" x14ac:dyDescent="0.2">
      <c r="A182" s="207"/>
      <c r="B182" s="205"/>
      <c r="C182" s="206"/>
      <c r="D182" s="206"/>
    </row>
    <row r="183" spans="1:4" ht="12.75" x14ac:dyDescent="0.2">
      <c r="A183" s="207"/>
      <c r="B183" s="205"/>
      <c r="C183" s="206"/>
      <c r="D183" s="206"/>
    </row>
    <row r="184" spans="1:4" ht="12.75" x14ac:dyDescent="0.2">
      <c r="A184" s="207"/>
      <c r="B184" s="205"/>
      <c r="C184" s="206"/>
      <c r="D184" s="206"/>
    </row>
    <row r="185" spans="1:4" ht="12.75" x14ac:dyDescent="0.2">
      <c r="A185" s="207"/>
      <c r="B185" s="205"/>
      <c r="C185" s="206"/>
      <c r="D185" s="206"/>
    </row>
    <row r="186" spans="1:4" ht="12.75" x14ac:dyDescent="0.2">
      <c r="A186" s="207"/>
      <c r="B186" s="205"/>
      <c r="C186" s="206"/>
      <c r="D186" s="206"/>
    </row>
    <row r="187" spans="1:4" ht="12.75" x14ac:dyDescent="0.2">
      <c r="A187" s="207"/>
      <c r="B187" s="205"/>
      <c r="C187" s="206"/>
      <c r="D187" s="206"/>
    </row>
    <row r="188" spans="1:4" ht="12.75" x14ac:dyDescent="0.2">
      <c r="A188" s="207"/>
      <c r="B188" s="205"/>
      <c r="C188" s="206"/>
      <c r="D188" s="206"/>
    </row>
    <row r="189" spans="1:4" ht="12.75" x14ac:dyDescent="0.2">
      <c r="A189" s="207"/>
      <c r="B189" s="205"/>
      <c r="C189" s="206"/>
      <c r="D189" s="206"/>
    </row>
    <row r="190" spans="1:4" ht="12.75" x14ac:dyDescent="0.2">
      <c r="A190" s="207"/>
      <c r="B190" s="205"/>
      <c r="C190" s="206"/>
      <c r="D190" s="206"/>
    </row>
    <row r="191" spans="1:4" ht="12.75" x14ac:dyDescent="0.2">
      <c r="A191" s="207"/>
      <c r="B191" s="205"/>
      <c r="C191" s="206"/>
      <c r="D191" s="206"/>
    </row>
    <row r="192" spans="1:4" ht="12.75" x14ac:dyDescent="0.2">
      <c r="A192" s="207"/>
      <c r="B192" s="205"/>
      <c r="C192" s="206"/>
      <c r="D192" s="206"/>
    </row>
    <row r="193" spans="1:4" ht="12.75" x14ac:dyDescent="0.2">
      <c r="A193" s="207"/>
      <c r="B193" s="205"/>
      <c r="C193" s="206"/>
      <c r="D193" s="206"/>
    </row>
    <row r="194" spans="1:4" ht="12.75" x14ac:dyDescent="0.2">
      <c r="A194" s="207"/>
      <c r="B194" s="205"/>
      <c r="C194" s="206"/>
      <c r="D194" s="206"/>
    </row>
    <row r="195" spans="1:4" ht="12.75" x14ac:dyDescent="0.2">
      <c r="A195" s="207"/>
      <c r="B195" s="205"/>
      <c r="C195" s="206"/>
      <c r="D195" s="206"/>
    </row>
    <row r="196" spans="1:4" ht="12.75" x14ac:dyDescent="0.2">
      <c r="A196" s="207"/>
      <c r="B196" s="205"/>
      <c r="C196" s="206"/>
      <c r="D196" s="206"/>
    </row>
    <row r="197" spans="1:4" ht="12.75" x14ac:dyDescent="0.2">
      <c r="A197" s="207"/>
      <c r="B197" s="205"/>
      <c r="C197" s="206"/>
      <c r="D197" s="206"/>
    </row>
    <row r="198" spans="1:4" ht="12.75" x14ac:dyDescent="0.2">
      <c r="A198" s="207"/>
      <c r="B198" s="205"/>
      <c r="C198" s="206"/>
      <c r="D198" s="206"/>
    </row>
    <row r="199" spans="1:4" ht="12.75" x14ac:dyDescent="0.2">
      <c r="A199" s="207"/>
      <c r="B199" s="205"/>
      <c r="C199" s="206"/>
      <c r="D199" s="206"/>
    </row>
    <row r="200" spans="1:4" ht="12.75" x14ac:dyDescent="0.2">
      <c r="A200" s="207"/>
      <c r="B200" s="205"/>
      <c r="C200" s="206"/>
      <c r="D200" s="206"/>
    </row>
    <row r="201" spans="1:4" ht="12.75" x14ac:dyDescent="0.2">
      <c r="A201" s="207"/>
      <c r="B201" s="205"/>
      <c r="C201" s="206"/>
      <c r="D201" s="206"/>
    </row>
    <row r="202" spans="1:4" ht="12.75" x14ac:dyDescent="0.2">
      <c r="A202" s="207"/>
      <c r="B202" s="205"/>
      <c r="C202" s="206"/>
      <c r="D202" s="206"/>
    </row>
    <row r="203" spans="1:4" ht="12.75" x14ac:dyDescent="0.2">
      <c r="A203" s="207"/>
      <c r="B203" s="205"/>
      <c r="C203" s="206"/>
      <c r="D203" s="206"/>
    </row>
    <row r="204" spans="1:4" ht="12.75" x14ac:dyDescent="0.2">
      <c r="A204" s="207"/>
      <c r="B204" s="205"/>
      <c r="C204" s="206"/>
      <c r="D204" s="206"/>
    </row>
    <row r="205" spans="1:4" ht="12.75" x14ac:dyDescent="0.2">
      <c r="A205" s="207"/>
      <c r="B205" s="205"/>
      <c r="C205" s="206"/>
      <c r="D205" s="206"/>
    </row>
    <row r="206" spans="1:4" ht="12.75" x14ac:dyDescent="0.2">
      <c r="A206" s="207"/>
      <c r="B206" s="205"/>
      <c r="C206" s="206"/>
      <c r="D206" s="206"/>
    </row>
    <row r="207" spans="1:4" ht="12.75" x14ac:dyDescent="0.2">
      <c r="A207" s="207"/>
      <c r="B207" s="205"/>
      <c r="C207" s="206"/>
      <c r="D207" s="206"/>
    </row>
    <row r="208" spans="1:4" ht="12.75" x14ac:dyDescent="0.2">
      <c r="A208" s="207"/>
      <c r="B208" s="205"/>
      <c r="C208" s="206"/>
      <c r="D208" s="206"/>
    </row>
    <row r="209" spans="1:4" ht="12.75" x14ac:dyDescent="0.2">
      <c r="A209" s="207"/>
      <c r="B209" s="205"/>
      <c r="C209" s="206"/>
      <c r="D209" s="206"/>
    </row>
    <row r="210" spans="1:4" ht="12.75" x14ac:dyDescent="0.2">
      <c r="A210" s="207"/>
      <c r="B210" s="205"/>
      <c r="C210" s="206"/>
      <c r="D210" s="206"/>
    </row>
    <row r="211" spans="1:4" ht="12.75" x14ac:dyDescent="0.2">
      <c r="A211" s="207"/>
      <c r="B211" s="205"/>
      <c r="C211" s="206"/>
      <c r="D211" s="206"/>
    </row>
    <row r="212" spans="1:4" ht="12.75" x14ac:dyDescent="0.2">
      <c r="A212" s="207"/>
      <c r="B212" s="205"/>
      <c r="C212" s="206"/>
      <c r="D212" s="206"/>
    </row>
    <row r="213" spans="1:4" ht="12.75" x14ac:dyDescent="0.2">
      <c r="A213" s="207"/>
      <c r="B213" s="205"/>
      <c r="C213" s="206"/>
      <c r="D213" s="206"/>
    </row>
    <row r="214" spans="1:4" ht="12.75" x14ac:dyDescent="0.2">
      <c r="A214" s="207"/>
      <c r="B214" s="205"/>
      <c r="C214" s="206"/>
      <c r="D214" s="206"/>
    </row>
    <row r="215" spans="1:4" ht="12.75" x14ac:dyDescent="0.2">
      <c r="A215" s="207"/>
      <c r="B215" s="205"/>
      <c r="C215" s="206"/>
      <c r="D215" s="206"/>
    </row>
    <row r="216" spans="1:4" ht="12.75" x14ac:dyDescent="0.2">
      <c r="A216" s="207"/>
      <c r="B216" s="205"/>
      <c r="C216" s="206"/>
      <c r="D216" s="206"/>
    </row>
    <row r="217" spans="1:4" ht="12.75" x14ac:dyDescent="0.2">
      <c r="A217" s="207"/>
      <c r="B217" s="205"/>
      <c r="C217" s="206"/>
      <c r="D217" s="206"/>
    </row>
    <row r="218" spans="1:4" ht="12.75" x14ac:dyDescent="0.2">
      <c r="A218" s="207"/>
      <c r="B218" s="205"/>
      <c r="C218" s="206"/>
      <c r="D218" s="206"/>
    </row>
    <row r="219" spans="1:4" ht="12.75" x14ac:dyDescent="0.2">
      <c r="A219" s="207"/>
      <c r="B219" s="205"/>
      <c r="C219" s="206"/>
      <c r="D219" s="206"/>
    </row>
    <row r="220" spans="1:4" ht="12.75" x14ac:dyDescent="0.2">
      <c r="A220" s="207"/>
      <c r="B220" s="205"/>
      <c r="C220" s="206"/>
      <c r="D220" s="206"/>
    </row>
    <row r="221" spans="1:4" ht="12.75" x14ac:dyDescent="0.2">
      <c r="A221" s="207"/>
      <c r="B221" s="205"/>
      <c r="C221" s="206"/>
      <c r="D221" s="206"/>
    </row>
    <row r="222" spans="1:4" ht="12.75" x14ac:dyDescent="0.2">
      <c r="A222" s="207"/>
      <c r="B222" s="205"/>
      <c r="C222" s="206"/>
      <c r="D222" s="206"/>
    </row>
    <row r="223" spans="1:4" ht="12.75" x14ac:dyDescent="0.2">
      <c r="A223" s="207"/>
      <c r="B223" s="205"/>
      <c r="C223" s="206"/>
      <c r="D223" s="206"/>
    </row>
    <row r="224" spans="1:4" ht="12.75" x14ac:dyDescent="0.2">
      <c r="A224" s="207"/>
      <c r="B224" s="205"/>
      <c r="C224" s="206"/>
      <c r="D224" s="206"/>
    </row>
    <row r="225" spans="1:4" ht="12.75" x14ac:dyDescent="0.2">
      <c r="A225" s="207"/>
      <c r="B225" s="205"/>
      <c r="C225" s="206"/>
      <c r="D225" s="206"/>
    </row>
    <row r="226" spans="1:4" ht="12.75" x14ac:dyDescent="0.2">
      <c r="A226" s="207"/>
      <c r="B226" s="205"/>
      <c r="C226" s="206"/>
      <c r="D226" s="206"/>
    </row>
    <row r="227" spans="1:4" ht="12.75" x14ac:dyDescent="0.2">
      <c r="A227" s="207"/>
      <c r="B227" s="205"/>
      <c r="C227" s="206"/>
      <c r="D227" s="206"/>
    </row>
    <row r="228" spans="1:4" ht="12.75" x14ac:dyDescent="0.2">
      <c r="A228" s="207"/>
      <c r="B228" s="205"/>
      <c r="C228" s="206"/>
      <c r="D228" s="206"/>
    </row>
    <row r="229" spans="1:4" ht="12.75" x14ac:dyDescent="0.2">
      <c r="A229" s="207"/>
      <c r="B229" s="205"/>
      <c r="C229" s="206"/>
      <c r="D229" s="206"/>
    </row>
    <row r="230" spans="1:4" ht="12.75" x14ac:dyDescent="0.2">
      <c r="A230" s="207"/>
      <c r="B230" s="205"/>
      <c r="C230" s="206"/>
      <c r="D230" s="206"/>
    </row>
    <row r="231" spans="1:4" ht="12.75" x14ac:dyDescent="0.2">
      <c r="A231" s="207"/>
      <c r="B231" s="205"/>
      <c r="C231" s="206"/>
      <c r="D231" s="206"/>
    </row>
    <row r="232" spans="1:4" ht="12.75" x14ac:dyDescent="0.2">
      <c r="A232" s="207"/>
      <c r="B232" s="205"/>
      <c r="C232" s="206"/>
      <c r="D232" s="206"/>
    </row>
    <row r="233" spans="1:4" ht="12.75" x14ac:dyDescent="0.2">
      <c r="A233" s="207"/>
      <c r="B233" s="205"/>
      <c r="C233" s="206"/>
      <c r="D233" s="206"/>
    </row>
    <row r="234" spans="1:4" ht="12.75" x14ac:dyDescent="0.2">
      <c r="A234" s="207"/>
      <c r="B234" s="205"/>
      <c r="C234" s="206"/>
      <c r="D234" s="206"/>
    </row>
    <row r="235" spans="1:4" ht="12.75" x14ac:dyDescent="0.2">
      <c r="A235" s="207"/>
      <c r="B235" s="205"/>
      <c r="C235" s="206"/>
      <c r="D235" s="206"/>
    </row>
    <row r="236" spans="1:4" ht="12.75" x14ac:dyDescent="0.2">
      <c r="A236" s="207"/>
      <c r="B236" s="205"/>
      <c r="C236" s="206"/>
      <c r="D236" s="206"/>
    </row>
    <row r="237" spans="1:4" ht="12.75" x14ac:dyDescent="0.2">
      <c r="A237" s="207"/>
      <c r="B237" s="205"/>
      <c r="C237" s="206"/>
      <c r="D237" s="206"/>
    </row>
    <row r="238" spans="1:4" ht="12.75" x14ac:dyDescent="0.2">
      <c r="A238" s="207"/>
      <c r="B238" s="205"/>
      <c r="C238" s="206"/>
      <c r="D238" s="206"/>
    </row>
    <row r="239" spans="1:4" ht="12.75" x14ac:dyDescent="0.2">
      <c r="A239" s="207"/>
      <c r="B239" s="205"/>
      <c r="C239" s="206"/>
      <c r="D239" s="206"/>
    </row>
    <row r="240" spans="1:4" ht="12.75" x14ac:dyDescent="0.2">
      <c r="A240" s="207"/>
      <c r="B240" s="205"/>
      <c r="C240" s="206"/>
      <c r="D240" s="206"/>
    </row>
    <row r="241" spans="1:4" ht="12.75" x14ac:dyDescent="0.2">
      <c r="A241" s="207"/>
      <c r="B241" s="205"/>
      <c r="C241" s="206"/>
      <c r="D241" s="206"/>
    </row>
    <row r="242" spans="1:4" ht="12.75" x14ac:dyDescent="0.2">
      <c r="A242" s="207"/>
      <c r="B242" s="205"/>
      <c r="C242" s="206"/>
      <c r="D242" s="206"/>
    </row>
    <row r="243" spans="1:4" ht="12.75" x14ac:dyDescent="0.2">
      <c r="A243" s="207"/>
      <c r="B243" s="205"/>
      <c r="C243" s="206"/>
      <c r="D243" s="206"/>
    </row>
    <row r="244" spans="1:4" ht="12.75" x14ac:dyDescent="0.2">
      <c r="A244" s="207"/>
      <c r="B244" s="205"/>
      <c r="C244" s="206"/>
      <c r="D244" s="206"/>
    </row>
    <row r="245" spans="1:4" ht="12.75" x14ac:dyDescent="0.2">
      <c r="A245" s="207"/>
      <c r="B245" s="205"/>
      <c r="C245" s="206"/>
      <c r="D245" s="206"/>
    </row>
    <row r="246" spans="1:4" ht="12.75" x14ac:dyDescent="0.2">
      <c r="A246" s="207"/>
      <c r="B246" s="205"/>
      <c r="C246" s="206"/>
      <c r="D246" s="206"/>
    </row>
    <row r="247" spans="1:4" ht="12.75" x14ac:dyDescent="0.2">
      <c r="A247" s="207"/>
      <c r="B247" s="205"/>
      <c r="C247" s="206"/>
      <c r="D247" s="206"/>
    </row>
    <row r="248" spans="1:4" ht="12.75" x14ac:dyDescent="0.2">
      <c r="A248" s="207"/>
      <c r="B248" s="205"/>
      <c r="C248" s="206"/>
      <c r="D248" s="206"/>
    </row>
    <row r="249" spans="1:4" ht="12.75" x14ac:dyDescent="0.2">
      <c r="A249" s="207"/>
      <c r="B249" s="205"/>
      <c r="C249" s="206"/>
      <c r="D249" s="206"/>
    </row>
    <row r="250" spans="1:4" ht="12.75" x14ac:dyDescent="0.2">
      <c r="A250" s="207"/>
      <c r="B250" s="205"/>
      <c r="C250" s="206"/>
      <c r="D250" s="206"/>
    </row>
    <row r="251" spans="1:4" ht="12.75" x14ac:dyDescent="0.2">
      <c r="A251" s="207"/>
      <c r="B251" s="205"/>
      <c r="C251" s="206"/>
      <c r="D251" s="206"/>
    </row>
    <row r="252" spans="1:4" ht="12.75" x14ac:dyDescent="0.2">
      <c r="A252" s="207"/>
      <c r="B252" s="205"/>
      <c r="C252" s="206"/>
      <c r="D252" s="206"/>
    </row>
    <row r="253" spans="1:4" ht="12.75" x14ac:dyDescent="0.2">
      <c r="A253" s="207"/>
      <c r="B253" s="205"/>
      <c r="C253" s="206"/>
      <c r="D253" s="206"/>
    </row>
    <row r="254" spans="1:4" ht="12.75" x14ac:dyDescent="0.2">
      <c r="A254" s="207"/>
      <c r="B254" s="205"/>
      <c r="C254" s="206"/>
      <c r="D254" s="206"/>
    </row>
    <row r="255" spans="1:4" ht="12.75" x14ac:dyDescent="0.2">
      <c r="A255" s="207"/>
      <c r="B255" s="205"/>
      <c r="C255" s="206"/>
      <c r="D255" s="206"/>
    </row>
    <row r="256" spans="1:4" ht="12.75" x14ac:dyDescent="0.2">
      <c r="A256" s="207"/>
      <c r="B256" s="205"/>
      <c r="C256" s="206"/>
      <c r="D256" s="206"/>
    </row>
    <row r="257" spans="1:4" ht="12.75" x14ac:dyDescent="0.2">
      <c r="A257" s="207"/>
      <c r="B257" s="205"/>
      <c r="C257" s="206"/>
      <c r="D257" s="206"/>
    </row>
    <row r="258" spans="1:4" ht="12.75" x14ac:dyDescent="0.2">
      <c r="A258" s="207"/>
      <c r="B258" s="205"/>
      <c r="C258" s="206"/>
      <c r="D258" s="206"/>
    </row>
    <row r="259" spans="1:4" ht="12.75" x14ac:dyDescent="0.2">
      <c r="A259" s="207"/>
      <c r="B259" s="205"/>
      <c r="C259" s="206"/>
      <c r="D259" s="206"/>
    </row>
    <row r="260" spans="1:4" ht="12.75" x14ac:dyDescent="0.2">
      <c r="A260" s="207"/>
      <c r="B260" s="205"/>
      <c r="C260" s="206"/>
      <c r="D260" s="206"/>
    </row>
    <row r="261" spans="1:4" ht="12.75" x14ac:dyDescent="0.2">
      <c r="A261" s="207"/>
      <c r="B261" s="205"/>
      <c r="C261" s="206"/>
      <c r="D261" s="206"/>
    </row>
    <row r="262" spans="1:4" ht="12.75" x14ac:dyDescent="0.2">
      <c r="A262" s="207"/>
      <c r="B262" s="205"/>
      <c r="C262" s="206"/>
      <c r="D262" s="206"/>
    </row>
    <row r="263" spans="1:4" ht="12.75" x14ac:dyDescent="0.2">
      <c r="A263" s="207"/>
      <c r="B263" s="205"/>
      <c r="C263" s="206"/>
      <c r="D263" s="206"/>
    </row>
    <row r="264" spans="1:4" ht="12.75" x14ac:dyDescent="0.2">
      <c r="A264" s="207"/>
      <c r="B264" s="205"/>
      <c r="C264" s="206"/>
      <c r="D264" s="206"/>
    </row>
    <row r="265" spans="1:4" ht="12.75" x14ac:dyDescent="0.2">
      <c r="A265" s="207"/>
      <c r="B265" s="205"/>
      <c r="C265" s="206"/>
      <c r="D265" s="206"/>
    </row>
    <row r="266" spans="1:4" ht="12.75" x14ac:dyDescent="0.2">
      <c r="A266" s="207"/>
      <c r="B266" s="205"/>
      <c r="C266" s="206"/>
      <c r="D266" s="206"/>
    </row>
    <row r="267" spans="1:4" ht="12.75" x14ac:dyDescent="0.2">
      <c r="A267" s="207"/>
      <c r="B267" s="205"/>
      <c r="C267" s="206"/>
      <c r="D267" s="206"/>
    </row>
    <row r="268" spans="1:4" ht="12.75" x14ac:dyDescent="0.2">
      <c r="A268" s="207"/>
      <c r="B268" s="205"/>
      <c r="C268" s="206"/>
      <c r="D268" s="206"/>
    </row>
    <row r="269" spans="1:4" ht="12.75" x14ac:dyDescent="0.2">
      <c r="A269" s="207"/>
      <c r="B269" s="205"/>
      <c r="C269" s="206"/>
      <c r="D269" s="206"/>
    </row>
    <row r="270" spans="1:4" ht="12.75" x14ac:dyDescent="0.2">
      <c r="A270" s="207"/>
      <c r="B270" s="205"/>
      <c r="C270" s="206"/>
      <c r="D270" s="206"/>
    </row>
    <row r="271" spans="1:4" ht="12.75" x14ac:dyDescent="0.2">
      <c r="A271" s="207"/>
      <c r="B271" s="205"/>
      <c r="C271" s="206"/>
      <c r="D271" s="206"/>
    </row>
    <row r="272" spans="1:4" ht="12.75" x14ac:dyDescent="0.2">
      <c r="A272" s="207"/>
      <c r="B272" s="205"/>
      <c r="C272" s="206"/>
      <c r="D272" s="206"/>
    </row>
    <row r="273" spans="1:4" ht="12.75" x14ac:dyDescent="0.2">
      <c r="A273" s="207"/>
      <c r="B273" s="205"/>
      <c r="C273" s="206"/>
      <c r="D273" s="206"/>
    </row>
    <row r="274" spans="1:4" ht="12.75" x14ac:dyDescent="0.2">
      <c r="A274" s="207"/>
      <c r="B274" s="205"/>
      <c r="C274" s="206"/>
      <c r="D274" s="206"/>
    </row>
    <row r="275" spans="1:4" ht="12.75" x14ac:dyDescent="0.2">
      <c r="A275" s="207"/>
      <c r="B275" s="205"/>
      <c r="C275" s="206"/>
      <c r="D275" s="206"/>
    </row>
    <row r="276" spans="1:4" ht="12.75" x14ac:dyDescent="0.2">
      <c r="A276" s="207"/>
      <c r="B276" s="205"/>
      <c r="C276" s="206"/>
      <c r="D276" s="206"/>
    </row>
    <row r="277" spans="1:4" ht="12.75" x14ac:dyDescent="0.2">
      <c r="A277" s="207"/>
      <c r="B277" s="205"/>
      <c r="C277" s="206"/>
      <c r="D277" s="206"/>
    </row>
    <row r="278" spans="1:4" ht="12.75" x14ac:dyDescent="0.2">
      <c r="A278" s="207"/>
      <c r="B278" s="205"/>
      <c r="C278" s="206"/>
      <c r="D278" s="206"/>
    </row>
    <row r="279" spans="1:4" ht="12.75" x14ac:dyDescent="0.2">
      <c r="A279" s="207"/>
      <c r="B279" s="205"/>
      <c r="C279" s="206"/>
      <c r="D279" s="206"/>
    </row>
    <row r="280" spans="1:4" ht="12.75" x14ac:dyDescent="0.2">
      <c r="A280" s="207"/>
      <c r="B280" s="205"/>
      <c r="C280" s="206"/>
      <c r="D280" s="206"/>
    </row>
    <row r="281" spans="1:4" ht="12.75" x14ac:dyDescent="0.2">
      <c r="A281" s="207"/>
      <c r="B281" s="205"/>
      <c r="C281" s="206"/>
      <c r="D281" s="206"/>
    </row>
    <row r="282" spans="1:4" ht="12.75" x14ac:dyDescent="0.2">
      <c r="A282" s="207"/>
      <c r="B282" s="205"/>
      <c r="C282" s="206"/>
      <c r="D282" s="206"/>
    </row>
    <row r="283" spans="1:4" ht="12.75" x14ac:dyDescent="0.2">
      <c r="A283" s="207"/>
      <c r="B283" s="205"/>
      <c r="C283" s="206"/>
      <c r="D283" s="206"/>
    </row>
    <row r="284" spans="1:4" ht="12.75" x14ac:dyDescent="0.2">
      <c r="A284" s="207"/>
      <c r="B284" s="205"/>
      <c r="C284" s="206"/>
      <c r="D284" s="206"/>
    </row>
    <row r="285" spans="1:4" ht="12.75" x14ac:dyDescent="0.2">
      <c r="A285" s="207"/>
      <c r="B285" s="205"/>
      <c r="C285" s="206"/>
      <c r="D285" s="206"/>
    </row>
    <row r="286" spans="1:4" ht="12.75" x14ac:dyDescent="0.2">
      <c r="A286" s="207"/>
      <c r="B286" s="205"/>
      <c r="C286" s="206"/>
      <c r="D286" s="206"/>
    </row>
    <row r="287" spans="1:4" ht="12.75" x14ac:dyDescent="0.2">
      <c r="A287" s="207"/>
      <c r="B287" s="205"/>
      <c r="C287" s="206"/>
      <c r="D287" s="206"/>
    </row>
    <row r="288" spans="1:4" ht="12.75" x14ac:dyDescent="0.2">
      <c r="A288" s="207"/>
      <c r="B288" s="205"/>
      <c r="C288" s="206"/>
      <c r="D288" s="206"/>
    </row>
    <row r="289" spans="1:4" ht="12.75" x14ac:dyDescent="0.2">
      <c r="A289" s="207"/>
      <c r="B289" s="205"/>
      <c r="C289" s="206"/>
      <c r="D289" s="206"/>
    </row>
    <row r="290" spans="1:4" ht="12.75" x14ac:dyDescent="0.2">
      <c r="A290" s="207"/>
      <c r="B290" s="205"/>
      <c r="C290" s="206"/>
      <c r="D290" s="206"/>
    </row>
    <row r="291" spans="1:4" ht="12.75" x14ac:dyDescent="0.2">
      <c r="A291" s="207"/>
      <c r="B291" s="205"/>
      <c r="C291" s="206"/>
      <c r="D291" s="206"/>
    </row>
    <row r="292" spans="1:4" ht="12.75" x14ac:dyDescent="0.2">
      <c r="A292" s="207"/>
      <c r="B292" s="205"/>
      <c r="C292" s="206"/>
      <c r="D292" s="206"/>
    </row>
    <row r="293" spans="1:4" ht="12.75" x14ac:dyDescent="0.2">
      <c r="A293" s="207"/>
      <c r="B293" s="205"/>
      <c r="C293" s="206"/>
      <c r="D293" s="206"/>
    </row>
    <row r="294" spans="1:4" ht="12.75" x14ac:dyDescent="0.2">
      <c r="A294" s="207"/>
      <c r="B294" s="205"/>
      <c r="C294" s="206"/>
      <c r="D294" s="206"/>
    </row>
    <row r="295" spans="1:4" ht="12.75" x14ac:dyDescent="0.2">
      <c r="A295" s="207"/>
      <c r="B295" s="205"/>
      <c r="C295" s="206"/>
      <c r="D295" s="206"/>
    </row>
    <row r="296" spans="1:4" ht="12.75" x14ac:dyDescent="0.2">
      <c r="A296" s="207"/>
      <c r="B296" s="205"/>
      <c r="C296" s="206"/>
      <c r="D296" s="206"/>
    </row>
    <row r="297" spans="1:4" ht="12.75" x14ac:dyDescent="0.2">
      <c r="A297" s="207"/>
      <c r="B297" s="205"/>
      <c r="C297" s="206"/>
      <c r="D297" s="206"/>
    </row>
    <row r="298" spans="1:4" ht="12.75" x14ac:dyDescent="0.2">
      <c r="A298" s="207"/>
      <c r="B298" s="205"/>
      <c r="C298" s="206"/>
      <c r="D298" s="206"/>
    </row>
    <row r="299" spans="1:4" ht="12.75" x14ac:dyDescent="0.2">
      <c r="A299" s="207"/>
      <c r="B299" s="205"/>
      <c r="C299" s="206"/>
      <c r="D299" s="206"/>
    </row>
    <row r="300" spans="1:4" ht="12.75" x14ac:dyDescent="0.2">
      <c r="A300" s="207"/>
      <c r="B300" s="205"/>
      <c r="C300" s="206"/>
      <c r="D300" s="206"/>
    </row>
    <row r="301" spans="1:4" ht="12.75" x14ac:dyDescent="0.2">
      <c r="A301" s="207"/>
      <c r="B301" s="205"/>
      <c r="C301" s="206"/>
      <c r="D301" s="206"/>
    </row>
    <row r="302" spans="1:4" ht="12.75" x14ac:dyDescent="0.2">
      <c r="A302" s="207"/>
      <c r="B302" s="205"/>
      <c r="C302" s="206"/>
      <c r="D302" s="206"/>
    </row>
    <row r="303" spans="1:4" ht="12.75" x14ac:dyDescent="0.2">
      <c r="A303" s="207"/>
      <c r="B303" s="205"/>
      <c r="C303" s="206"/>
      <c r="D303" s="206"/>
    </row>
    <row r="304" spans="1:4" ht="12.75" x14ac:dyDescent="0.2">
      <c r="A304" s="207"/>
      <c r="B304" s="205"/>
      <c r="C304" s="206"/>
      <c r="D304" s="206"/>
    </row>
    <row r="305" spans="1:4" ht="12.75" x14ac:dyDescent="0.2">
      <c r="A305" s="207"/>
      <c r="B305" s="205"/>
      <c r="C305" s="206"/>
      <c r="D305" s="206"/>
    </row>
    <row r="306" spans="1:4" ht="12.75" x14ac:dyDescent="0.2">
      <c r="A306" s="207"/>
      <c r="B306" s="205"/>
      <c r="C306" s="206"/>
      <c r="D306" s="206"/>
    </row>
    <row r="307" spans="1:4" ht="12.75" x14ac:dyDescent="0.2">
      <c r="A307" s="207"/>
      <c r="B307" s="205"/>
      <c r="C307" s="206"/>
      <c r="D307" s="206"/>
    </row>
    <row r="308" spans="1:4" ht="12.75" x14ac:dyDescent="0.2">
      <c r="A308" s="207"/>
      <c r="B308" s="205"/>
      <c r="C308" s="206"/>
      <c r="D308" s="206"/>
    </row>
    <row r="309" spans="1:4" ht="12.75" x14ac:dyDescent="0.2">
      <c r="A309" s="207"/>
      <c r="B309" s="205"/>
      <c r="C309" s="206"/>
      <c r="D309" s="206"/>
    </row>
    <row r="310" spans="1:4" ht="12.75" x14ac:dyDescent="0.2">
      <c r="A310" s="207"/>
      <c r="B310" s="205"/>
      <c r="C310" s="206"/>
      <c r="D310" s="206"/>
    </row>
    <row r="311" spans="1:4" ht="12.75" x14ac:dyDescent="0.2">
      <c r="A311" s="207"/>
      <c r="B311" s="205"/>
      <c r="C311" s="206"/>
      <c r="D311" s="206"/>
    </row>
    <row r="312" spans="1:4" ht="12.75" x14ac:dyDescent="0.2">
      <c r="A312" s="207"/>
      <c r="B312" s="205"/>
      <c r="C312" s="206"/>
      <c r="D312" s="206"/>
    </row>
    <row r="313" spans="1:4" ht="12.75" x14ac:dyDescent="0.2">
      <c r="A313" s="207"/>
      <c r="B313" s="205"/>
      <c r="C313" s="206"/>
      <c r="D313" s="206"/>
    </row>
    <row r="314" spans="1:4" ht="12.75" x14ac:dyDescent="0.2">
      <c r="A314" s="207"/>
      <c r="B314" s="205"/>
      <c r="C314" s="206"/>
      <c r="D314" s="206"/>
    </row>
    <row r="315" spans="1:4" ht="12.75" x14ac:dyDescent="0.2">
      <c r="A315" s="207"/>
      <c r="B315" s="205"/>
      <c r="C315" s="206"/>
      <c r="D315" s="206"/>
    </row>
    <row r="316" spans="1:4" ht="12.75" x14ac:dyDescent="0.2">
      <c r="A316" s="207"/>
      <c r="B316" s="205"/>
      <c r="C316" s="206"/>
      <c r="D316" s="206"/>
    </row>
    <row r="317" spans="1:4" ht="12.75" x14ac:dyDescent="0.2">
      <c r="A317" s="207"/>
      <c r="B317" s="205"/>
      <c r="C317" s="206"/>
      <c r="D317" s="206"/>
    </row>
    <row r="318" spans="1:4" ht="12.75" x14ac:dyDescent="0.2">
      <c r="A318" s="207"/>
      <c r="B318" s="205"/>
      <c r="C318" s="206"/>
      <c r="D318" s="206"/>
    </row>
    <row r="319" spans="1:4" ht="12.75" x14ac:dyDescent="0.2">
      <c r="A319" s="207"/>
      <c r="B319" s="205"/>
      <c r="C319" s="206"/>
      <c r="D319" s="206"/>
    </row>
    <row r="320" spans="1:4" ht="12.75" x14ac:dyDescent="0.2">
      <c r="A320" s="207"/>
      <c r="B320" s="205"/>
      <c r="C320" s="206"/>
      <c r="D320" s="206"/>
    </row>
    <row r="321" spans="1:4" ht="12.75" x14ac:dyDescent="0.2">
      <c r="A321" s="207"/>
      <c r="B321" s="205"/>
      <c r="C321" s="206"/>
      <c r="D321" s="206"/>
    </row>
    <row r="322" spans="1:4" ht="12.75" x14ac:dyDescent="0.2">
      <c r="A322" s="207"/>
      <c r="B322" s="205"/>
      <c r="C322" s="206"/>
      <c r="D322" s="206"/>
    </row>
    <row r="323" spans="1:4" ht="12.75" x14ac:dyDescent="0.2">
      <c r="A323" s="207"/>
      <c r="B323" s="205"/>
      <c r="C323" s="206"/>
      <c r="D323" s="206"/>
    </row>
    <row r="324" spans="1:4" ht="12.75" x14ac:dyDescent="0.2">
      <c r="A324" s="207"/>
      <c r="B324" s="205"/>
      <c r="C324" s="206"/>
      <c r="D324" s="206"/>
    </row>
    <row r="325" spans="1:4" ht="12.75" x14ac:dyDescent="0.2">
      <c r="A325" s="207"/>
      <c r="B325" s="205"/>
      <c r="C325" s="206"/>
      <c r="D325" s="206"/>
    </row>
    <row r="326" spans="1:4" ht="12.75" x14ac:dyDescent="0.2">
      <c r="A326" s="207"/>
      <c r="B326" s="205"/>
      <c r="C326" s="206"/>
      <c r="D326" s="206"/>
    </row>
    <row r="327" spans="1:4" ht="12.75" x14ac:dyDescent="0.2">
      <c r="A327" s="207"/>
      <c r="B327" s="205"/>
      <c r="C327" s="206"/>
      <c r="D327" s="206"/>
    </row>
    <row r="328" spans="1:4" ht="12.75" x14ac:dyDescent="0.2">
      <c r="A328" s="207"/>
      <c r="B328" s="205"/>
      <c r="C328" s="206"/>
      <c r="D328" s="206"/>
    </row>
    <row r="329" spans="1:4" ht="12.75" x14ac:dyDescent="0.2">
      <c r="A329" s="207"/>
      <c r="B329" s="205"/>
      <c r="C329" s="206"/>
      <c r="D329" s="206"/>
    </row>
    <row r="330" spans="1:4" ht="12.75" x14ac:dyDescent="0.2">
      <c r="A330" s="207"/>
      <c r="B330" s="205"/>
      <c r="C330" s="206"/>
      <c r="D330" s="206"/>
    </row>
    <row r="331" spans="1:4" ht="12.75" x14ac:dyDescent="0.2">
      <c r="A331" s="207"/>
      <c r="B331" s="205"/>
      <c r="C331" s="206"/>
      <c r="D331" s="206"/>
    </row>
    <row r="332" spans="1:4" ht="12.75" x14ac:dyDescent="0.2">
      <c r="A332" s="207"/>
      <c r="B332" s="205"/>
      <c r="C332" s="206"/>
      <c r="D332" s="206"/>
    </row>
    <row r="333" spans="1:4" ht="12.75" x14ac:dyDescent="0.2">
      <c r="A333" s="207"/>
      <c r="B333" s="205"/>
      <c r="C333" s="206"/>
      <c r="D333" s="206"/>
    </row>
    <row r="334" spans="1:4" ht="12.75" x14ac:dyDescent="0.2">
      <c r="A334" s="207"/>
      <c r="B334" s="205"/>
      <c r="C334" s="206"/>
      <c r="D334" s="206"/>
    </row>
    <row r="335" spans="1:4" ht="12.75" x14ac:dyDescent="0.2">
      <c r="A335" s="207"/>
      <c r="B335" s="205"/>
      <c r="C335" s="206"/>
      <c r="D335" s="206"/>
    </row>
    <row r="336" spans="1:4" ht="12.75" x14ac:dyDescent="0.2">
      <c r="A336" s="207"/>
      <c r="B336" s="205"/>
      <c r="C336" s="206"/>
      <c r="D336" s="206"/>
    </row>
    <row r="337" spans="1:4" ht="12.75" x14ac:dyDescent="0.2">
      <c r="A337" s="207"/>
      <c r="B337" s="205"/>
      <c r="C337" s="206"/>
      <c r="D337" s="206"/>
    </row>
    <row r="338" spans="1:4" ht="12.75" x14ac:dyDescent="0.2">
      <c r="A338" s="207"/>
      <c r="B338" s="205"/>
      <c r="C338" s="206"/>
      <c r="D338" s="206"/>
    </row>
    <row r="339" spans="1:4" ht="12.75" x14ac:dyDescent="0.2">
      <c r="A339" s="207"/>
      <c r="B339" s="205"/>
      <c r="C339" s="206"/>
      <c r="D339" s="206"/>
    </row>
    <row r="340" spans="1:4" ht="12.75" x14ac:dyDescent="0.2">
      <c r="A340" s="207"/>
      <c r="B340" s="205"/>
      <c r="C340" s="206"/>
      <c r="D340" s="206"/>
    </row>
    <row r="341" spans="1:4" ht="12.75" x14ac:dyDescent="0.2">
      <c r="A341" s="207"/>
      <c r="B341" s="205"/>
      <c r="C341" s="206"/>
      <c r="D341" s="206"/>
    </row>
    <row r="342" spans="1:4" ht="12.75" x14ac:dyDescent="0.2">
      <c r="A342" s="207"/>
      <c r="B342" s="205"/>
      <c r="C342" s="206"/>
      <c r="D342" s="206"/>
    </row>
    <row r="343" spans="1:4" ht="12.75" x14ac:dyDescent="0.2">
      <c r="A343" s="207"/>
      <c r="B343" s="205"/>
      <c r="C343" s="206"/>
      <c r="D343" s="206"/>
    </row>
    <row r="344" spans="1:4" ht="12.75" x14ac:dyDescent="0.2">
      <c r="A344" s="207"/>
      <c r="B344" s="205"/>
      <c r="C344" s="206"/>
      <c r="D344" s="206"/>
    </row>
    <row r="345" spans="1:4" ht="12.75" x14ac:dyDescent="0.2">
      <c r="A345" s="207"/>
      <c r="B345" s="205"/>
      <c r="C345" s="206"/>
      <c r="D345" s="206"/>
    </row>
    <row r="346" spans="1:4" ht="12.75" x14ac:dyDescent="0.2">
      <c r="A346" s="207"/>
      <c r="B346" s="205"/>
      <c r="C346" s="206"/>
      <c r="D346" s="206"/>
    </row>
    <row r="347" spans="1:4" ht="12.75" x14ac:dyDescent="0.2">
      <c r="A347" s="207"/>
      <c r="B347" s="205"/>
      <c r="C347" s="206"/>
      <c r="D347" s="206"/>
    </row>
    <row r="348" spans="1:4" ht="12.75" x14ac:dyDescent="0.2">
      <c r="A348" s="207"/>
      <c r="B348" s="205"/>
      <c r="C348" s="206"/>
      <c r="D348" s="206"/>
    </row>
    <row r="349" spans="1:4" ht="12.75" x14ac:dyDescent="0.2">
      <c r="A349" s="207"/>
      <c r="B349" s="205"/>
      <c r="C349" s="206"/>
      <c r="D349" s="206"/>
    </row>
    <row r="350" spans="1:4" ht="12.75" x14ac:dyDescent="0.2">
      <c r="A350" s="207"/>
      <c r="B350" s="205"/>
      <c r="C350" s="206"/>
      <c r="D350" s="206"/>
    </row>
    <row r="351" spans="1:4" ht="12.75" x14ac:dyDescent="0.2">
      <c r="A351" s="207"/>
      <c r="B351" s="205"/>
      <c r="C351" s="206"/>
      <c r="D351" s="206"/>
    </row>
    <row r="352" spans="1:4" ht="12.75" x14ac:dyDescent="0.2">
      <c r="A352" s="207"/>
      <c r="B352" s="205"/>
      <c r="C352" s="206"/>
      <c r="D352" s="206"/>
    </row>
    <row r="353" spans="1:4" ht="12.75" x14ac:dyDescent="0.2">
      <c r="A353" s="207"/>
      <c r="B353" s="205"/>
      <c r="C353" s="206"/>
      <c r="D353" s="206"/>
    </row>
    <row r="354" spans="1:4" ht="12.75" x14ac:dyDescent="0.2">
      <c r="A354" s="207"/>
      <c r="B354" s="205"/>
      <c r="C354" s="206"/>
      <c r="D354" s="206"/>
    </row>
    <row r="355" spans="1:4" ht="12.75" x14ac:dyDescent="0.2">
      <c r="A355" s="207"/>
      <c r="B355" s="205"/>
      <c r="C355" s="206"/>
      <c r="D355" s="206"/>
    </row>
    <row r="356" spans="1:4" ht="12.75" x14ac:dyDescent="0.2">
      <c r="A356" s="207"/>
      <c r="B356" s="205"/>
      <c r="C356" s="206"/>
      <c r="D356" s="206"/>
    </row>
    <row r="357" spans="1:4" ht="12.75" x14ac:dyDescent="0.2">
      <c r="A357" s="207"/>
      <c r="B357" s="205"/>
      <c r="C357" s="206"/>
      <c r="D357" s="206"/>
    </row>
    <row r="358" spans="1:4" ht="12.75" x14ac:dyDescent="0.2">
      <c r="A358" s="207"/>
      <c r="B358" s="205"/>
      <c r="C358" s="206"/>
      <c r="D358" s="206"/>
    </row>
    <row r="359" spans="1:4" ht="12.75" x14ac:dyDescent="0.2">
      <c r="A359" s="207"/>
      <c r="B359" s="205"/>
      <c r="C359" s="206"/>
      <c r="D359" s="206"/>
    </row>
    <row r="360" spans="1:4" ht="12.75" x14ac:dyDescent="0.2">
      <c r="A360" s="207"/>
      <c r="B360" s="205"/>
      <c r="C360" s="206"/>
      <c r="D360" s="206"/>
    </row>
    <row r="361" spans="1:4" ht="12.75" x14ac:dyDescent="0.2">
      <c r="A361" s="207"/>
      <c r="B361" s="205"/>
      <c r="C361" s="206"/>
      <c r="D361" s="206"/>
    </row>
    <row r="362" spans="1:4" ht="12.75" x14ac:dyDescent="0.2">
      <c r="A362" s="207"/>
      <c r="B362" s="205"/>
      <c r="C362" s="206"/>
      <c r="D362" s="206"/>
    </row>
    <row r="363" spans="1:4" ht="12.75" x14ac:dyDescent="0.2">
      <c r="A363" s="207"/>
      <c r="B363" s="205"/>
      <c r="C363" s="206"/>
      <c r="D363" s="206"/>
    </row>
    <row r="364" spans="1:4" ht="12.75" x14ac:dyDescent="0.2">
      <c r="A364" s="207"/>
      <c r="B364" s="205"/>
      <c r="C364" s="206"/>
      <c r="D364" s="206"/>
    </row>
    <row r="365" spans="1:4" ht="12.75" x14ac:dyDescent="0.2">
      <c r="A365" s="207"/>
      <c r="B365" s="205"/>
      <c r="C365" s="206"/>
      <c r="D365" s="206"/>
    </row>
    <row r="366" spans="1:4" ht="12.75" x14ac:dyDescent="0.2">
      <c r="A366" s="207"/>
      <c r="B366" s="205"/>
      <c r="C366" s="206"/>
      <c r="D366" s="206"/>
    </row>
    <row r="367" spans="1:4" ht="12.75" x14ac:dyDescent="0.2">
      <c r="A367" s="207"/>
      <c r="B367" s="205"/>
      <c r="C367" s="206"/>
      <c r="D367" s="206"/>
    </row>
    <row r="368" spans="1:4" ht="12.75" x14ac:dyDescent="0.2">
      <c r="A368" s="207"/>
      <c r="B368" s="205"/>
      <c r="C368" s="206"/>
      <c r="D368" s="206"/>
    </row>
    <row r="369" spans="1:4" ht="12.75" x14ac:dyDescent="0.2">
      <c r="A369" s="207"/>
      <c r="B369" s="205"/>
      <c r="C369" s="206"/>
      <c r="D369" s="206"/>
    </row>
    <row r="370" spans="1:4" ht="12.75" x14ac:dyDescent="0.2">
      <c r="A370" s="207"/>
      <c r="B370" s="205"/>
      <c r="C370" s="206"/>
      <c r="D370" s="206"/>
    </row>
    <row r="371" spans="1:4" ht="12.75" x14ac:dyDescent="0.2">
      <c r="A371" s="207"/>
      <c r="B371" s="205"/>
      <c r="C371" s="206"/>
      <c r="D371" s="206"/>
    </row>
    <row r="372" spans="1:4" ht="12.75" x14ac:dyDescent="0.2">
      <c r="A372" s="207"/>
      <c r="B372" s="205"/>
      <c r="C372" s="206"/>
      <c r="D372" s="206"/>
    </row>
    <row r="373" spans="1:4" ht="12.75" x14ac:dyDescent="0.2">
      <c r="A373" s="207"/>
      <c r="B373" s="205"/>
      <c r="C373" s="206"/>
      <c r="D373" s="206"/>
    </row>
    <row r="374" spans="1:4" ht="12.75" x14ac:dyDescent="0.2">
      <c r="A374" s="207"/>
      <c r="B374" s="205"/>
      <c r="C374" s="206"/>
      <c r="D374" s="206"/>
    </row>
    <row r="375" spans="1:4" ht="12.75" x14ac:dyDescent="0.2">
      <c r="A375" s="207"/>
      <c r="B375" s="205"/>
      <c r="C375" s="206"/>
      <c r="D375" s="206"/>
    </row>
    <row r="376" spans="1:4" ht="12.75" x14ac:dyDescent="0.2">
      <c r="A376" s="207"/>
      <c r="B376" s="205"/>
      <c r="C376" s="206"/>
      <c r="D376" s="206"/>
    </row>
    <row r="377" spans="1:4" ht="12.75" x14ac:dyDescent="0.2">
      <c r="A377" s="207"/>
      <c r="B377" s="205"/>
      <c r="C377" s="206"/>
      <c r="D377" s="206"/>
    </row>
    <row r="378" spans="1:4" ht="12.75" x14ac:dyDescent="0.2">
      <c r="A378" s="207"/>
      <c r="B378" s="205"/>
      <c r="C378" s="206"/>
      <c r="D378" s="206"/>
    </row>
    <row r="379" spans="1:4" ht="12.75" x14ac:dyDescent="0.2">
      <c r="A379" s="207"/>
      <c r="B379" s="205"/>
      <c r="C379" s="206"/>
      <c r="D379" s="206"/>
    </row>
    <row r="380" spans="1:4" ht="12.75" x14ac:dyDescent="0.2">
      <c r="A380" s="207"/>
      <c r="B380" s="205"/>
      <c r="C380" s="206"/>
      <c r="D380" s="206"/>
    </row>
    <row r="381" spans="1:4" ht="12.75" x14ac:dyDescent="0.2">
      <c r="A381" s="207"/>
      <c r="B381" s="205"/>
      <c r="C381" s="206"/>
      <c r="D381" s="206"/>
    </row>
    <row r="382" spans="1:4" ht="12.75" x14ac:dyDescent="0.2">
      <c r="A382" s="207"/>
      <c r="B382" s="205"/>
      <c r="C382" s="206"/>
      <c r="D382" s="206"/>
    </row>
    <row r="383" spans="1:4" ht="12.75" x14ac:dyDescent="0.2">
      <c r="A383" s="207"/>
      <c r="B383" s="205"/>
      <c r="C383" s="206"/>
      <c r="D383" s="206"/>
    </row>
    <row r="384" spans="1:4" ht="12.75" x14ac:dyDescent="0.2">
      <c r="A384" s="207"/>
      <c r="B384" s="205"/>
      <c r="C384" s="206"/>
      <c r="D384" s="206"/>
    </row>
    <row r="385" spans="1:4" ht="12.75" x14ac:dyDescent="0.2">
      <c r="A385" s="207"/>
      <c r="B385" s="205"/>
      <c r="C385" s="206"/>
      <c r="D385" s="206"/>
    </row>
    <row r="386" spans="1:4" ht="12.75" x14ac:dyDescent="0.2">
      <c r="A386" s="207"/>
      <c r="B386" s="205"/>
      <c r="C386" s="206"/>
      <c r="D386" s="206"/>
    </row>
    <row r="387" spans="1:4" ht="12.75" x14ac:dyDescent="0.2">
      <c r="A387" s="207"/>
      <c r="B387" s="205"/>
      <c r="C387" s="206"/>
      <c r="D387" s="206"/>
    </row>
    <row r="388" spans="1:4" ht="12.75" x14ac:dyDescent="0.2">
      <c r="A388" s="207"/>
      <c r="B388" s="205"/>
      <c r="C388" s="206"/>
      <c r="D388" s="206"/>
    </row>
    <row r="389" spans="1:4" ht="12.75" x14ac:dyDescent="0.2">
      <c r="A389" s="207"/>
      <c r="B389" s="205"/>
      <c r="C389" s="206"/>
      <c r="D389" s="206"/>
    </row>
    <row r="390" spans="1:4" ht="12.75" x14ac:dyDescent="0.2">
      <c r="A390" s="207"/>
      <c r="B390" s="205"/>
      <c r="C390" s="206"/>
      <c r="D390" s="206"/>
    </row>
    <row r="391" spans="1:4" ht="12.75" x14ac:dyDescent="0.2">
      <c r="A391" s="207"/>
      <c r="B391" s="205"/>
      <c r="C391" s="206"/>
      <c r="D391" s="206"/>
    </row>
    <row r="392" spans="1:4" ht="12.75" x14ac:dyDescent="0.2">
      <c r="A392" s="207"/>
      <c r="B392" s="205"/>
      <c r="C392" s="206"/>
      <c r="D392" s="206"/>
    </row>
    <row r="393" spans="1:4" ht="12.75" x14ac:dyDescent="0.2">
      <c r="A393" s="207"/>
      <c r="B393" s="205"/>
      <c r="C393" s="206"/>
      <c r="D393" s="206"/>
    </row>
    <row r="394" spans="1:4" ht="12.75" x14ac:dyDescent="0.2">
      <c r="A394" s="207"/>
      <c r="B394" s="205"/>
      <c r="C394" s="206"/>
      <c r="D394" s="206"/>
    </row>
    <row r="395" spans="1:4" ht="12.75" x14ac:dyDescent="0.2">
      <c r="A395" s="207"/>
      <c r="B395" s="205"/>
      <c r="C395" s="206"/>
      <c r="D395" s="206"/>
    </row>
    <row r="396" spans="1:4" ht="12.75" x14ac:dyDescent="0.2">
      <c r="A396" s="207"/>
      <c r="B396" s="205"/>
      <c r="C396" s="206"/>
      <c r="D396" s="206"/>
    </row>
    <row r="397" spans="1:4" ht="12.75" x14ac:dyDescent="0.2">
      <c r="A397" s="207"/>
      <c r="B397" s="205"/>
      <c r="C397" s="206"/>
      <c r="D397" s="206"/>
    </row>
    <row r="398" spans="1:4" ht="12.75" x14ac:dyDescent="0.2">
      <c r="A398" s="207"/>
      <c r="B398" s="205"/>
      <c r="C398" s="206"/>
      <c r="D398" s="206"/>
    </row>
    <row r="399" spans="1:4" ht="12.75" x14ac:dyDescent="0.2">
      <c r="A399" s="207"/>
      <c r="B399" s="205"/>
      <c r="C399" s="206"/>
      <c r="D399" s="206"/>
    </row>
    <row r="400" spans="1:4" ht="12.75" x14ac:dyDescent="0.2">
      <c r="A400" s="207"/>
      <c r="B400" s="205"/>
      <c r="C400" s="206"/>
      <c r="D400" s="206"/>
    </row>
    <row r="401" spans="1:4" ht="12.75" x14ac:dyDescent="0.2">
      <c r="A401" s="207"/>
      <c r="B401" s="205"/>
      <c r="C401" s="206"/>
      <c r="D401" s="206"/>
    </row>
    <row r="402" spans="1:4" ht="12.75" x14ac:dyDescent="0.2">
      <c r="A402" s="207"/>
      <c r="B402" s="205"/>
      <c r="C402" s="206"/>
      <c r="D402" s="206"/>
    </row>
    <row r="403" spans="1:4" ht="12.75" x14ac:dyDescent="0.2">
      <c r="A403" s="207"/>
      <c r="B403" s="205"/>
      <c r="C403" s="206"/>
      <c r="D403" s="206"/>
    </row>
    <row r="404" spans="1:4" ht="12.75" x14ac:dyDescent="0.2">
      <c r="A404" s="207"/>
      <c r="B404" s="205"/>
      <c r="C404" s="206"/>
      <c r="D404" s="206"/>
    </row>
    <row r="405" spans="1:4" ht="12.75" x14ac:dyDescent="0.2">
      <c r="A405" s="207"/>
      <c r="B405" s="205"/>
      <c r="C405" s="206"/>
      <c r="D405" s="206"/>
    </row>
    <row r="406" spans="1:4" ht="12.75" x14ac:dyDescent="0.2">
      <c r="A406" s="207"/>
      <c r="B406" s="205"/>
      <c r="C406" s="206"/>
      <c r="D406" s="206"/>
    </row>
    <row r="407" spans="1:4" ht="12.75" x14ac:dyDescent="0.2">
      <c r="A407" s="207"/>
      <c r="B407" s="205"/>
      <c r="C407" s="206"/>
      <c r="D407" s="206"/>
    </row>
    <row r="408" spans="1:4" ht="12.75" x14ac:dyDescent="0.2">
      <c r="A408" s="207"/>
      <c r="B408" s="205"/>
      <c r="C408" s="206"/>
      <c r="D408" s="206"/>
    </row>
    <row r="409" spans="1:4" ht="12.75" x14ac:dyDescent="0.2">
      <c r="A409" s="207"/>
      <c r="B409" s="205"/>
      <c r="C409" s="206"/>
      <c r="D409" s="206"/>
    </row>
    <row r="410" spans="1:4" ht="12.75" x14ac:dyDescent="0.2">
      <c r="A410" s="207"/>
      <c r="B410" s="205"/>
      <c r="C410" s="206"/>
      <c r="D410" s="206"/>
    </row>
    <row r="411" spans="1:4" ht="12.75" x14ac:dyDescent="0.2">
      <c r="A411" s="207"/>
      <c r="B411" s="205"/>
      <c r="C411" s="206"/>
      <c r="D411" s="206"/>
    </row>
    <row r="412" spans="1:4" ht="12.75" x14ac:dyDescent="0.2">
      <c r="A412" s="207"/>
      <c r="B412" s="205"/>
      <c r="C412" s="206"/>
      <c r="D412" s="206"/>
    </row>
    <row r="413" spans="1:4" ht="12.75" x14ac:dyDescent="0.2">
      <c r="A413" s="207"/>
      <c r="B413" s="205"/>
      <c r="C413" s="206"/>
      <c r="D413" s="206"/>
    </row>
    <row r="414" spans="1:4" ht="12.75" x14ac:dyDescent="0.2">
      <c r="A414" s="207"/>
      <c r="B414" s="205"/>
      <c r="C414" s="206"/>
      <c r="D414" s="206"/>
    </row>
    <row r="415" spans="1:4" ht="12.75" x14ac:dyDescent="0.2">
      <c r="A415" s="207"/>
      <c r="B415" s="205"/>
      <c r="C415" s="206"/>
      <c r="D415" s="206"/>
    </row>
    <row r="416" spans="1:4" ht="12.75" x14ac:dyDescent="0.2">
      <c r="A416" s="207"/>
      <c r="B416" s="205"/>
      <c r="C416" s="206"/>
      <c r="D416" s="206"/>
    </row>
    <row r="417" spans="1:4" ht="12.75" x14ac:dyDescent="0.2">
      <c r="A417" s="207"/>
      <c r="B417" s="205"/>
      <c r="C417" s="206"/>
      <c r="D417" s="206"/>
    </row>
    <row r="418" spans="1:4" ht="12.75" x14ac:dyDescent="0.2">
      <c r="A418" s="207"/>
      <c r="B418" s="205"/>
      <c r="C418" s="206"/>
      <c r="D418" s="206"/>
    </row>
    <row r="419" spans="1:4" ht="12.75" x14ac:dyDescent="0.2">
      <c r="A419" s="207"/>
      <c r="B419" s="205"/>
      <c r="C419" s="206"/>
      <c r="D419" s="206"/>
    </row>
    <row r="420" spans="1:4" ht="12.75" x14ac:dyDescent="0.2">
      <c r="A420" s="207"/>
      <c r="B420" s="205"/>
      <c r="C420" s="206"/>
      <c r="D420" s="206"/>
    </row>
    <row r="421" spans="1:4" ht="12.75" x14ac:dyDescent="0.2">
      <c r="A421" s="207"/>
      <c r="B421" s="205"/>
      <c r="C421" s="206"/>
      <c r="D421" s="206"/>
    </row>
    <row r="422" spans="1:4" ht="12.75" x14ac:dyDescent="0.2">
      <c r="A422" s="207"/>
      <c r="B422" s="205"/>
      <c r="C422" s="206"/>
      <c r="D422" s="206"/>
    </row>
    <row r="423" spans="1:4" ht="12.75" x14ac:dyDescent="0.2">
      <c r="A423" s="207"/>
      <c r="B423" s="205"/>
      <c r="C423" s="206"/>
      <c r="D423" s="206"/>
    </row>
    <row r="424" spans="1:4" ht="12.75" x14ac:dyDescent="0.2">
      <c r="A424" s="207"/>
      <c r="B424" s="205"/>
      <c r="C424" s="206"/>
      <c r="D424" s="206"/>
    </row>
    <row r="425" spans="1:4" ht="12.75" x14ac:dyDescent="0.2">
      <c r="A425" s="207"/>
      <c r="B425" s="205"/>
      <c r="C425" s="206"/>
      <c r="D425" s="206"/>
    </row>
    <row r="426" spans="1:4" ht="12.75" x14ac:dyDescent="0.2">
      <c r="A426" s="207"/>
      <c r="B426" s="205"/>
      <c r="C426" s="206"/>
      <c r="D426" s="206"/>
    </row>
    <row r="427" spans="1:4" ht="12.75" x14ac:dyDescent="0.2">
      <c r="A427" s="207"/>
      <c r="B427" s="205"/>
      <c r="C427" s="206"/>
      <c r="D427" s="206"/>
    </row>
    <row r="428" spans="1:4" ht="12.75" x14ac:dyDescent="0.2">
      <c r="A428" s="207"/>
      <c r="B428" s="205"/>
      <c r="C428" s="206"/>
      <c r="D428" s="206"/>
    </row>
    <row r="429" spans="1:4" ht="12.75" x14ac:dyDescent="0.2">
      <c r="A429" s="207"/>
      <c r="B429" s="205"/>
      <c r="C429" s="206"/>
      <c r="D429" s="206"/>
    </row>
    <row r="430" spans="1:4" ht="12.75" x14ac:dyDescent="0.2">
      <c r="A430" s="207"/>
      <c r="B430" s="205"/>
      <c r="C430" s="206"/>
      <c r="D430" s="206"/>
    </row>
    <row r="431" spans="1:4" ht="12.75" x14ac:dyDescent="0.2">
      <c r="A431" s="207"/>
      <c r="B431" s="205"/>
      <c r="C431" s="206"/>
      <c r="D431" s="206"/>
    </row>
    <row r="432" spans="1:4" ht="12.75" x14ac:dyDescent="0.2">
      <c r="A432" s="207"/>
      <c r="B432" s="205"/>
      <c r="C432" s="206"/>
      <c r="D432" s="206"/>
    </row>
    <row r="433" spans="1:4" ht="12.75" x14ac:dyDescent="0.2">
      <c r="A433" s="207"/>
      <c r="B433" s="205"/>
      <c r="C433" s="206"/>
      <c r="D433" s="206"/>
    </row>
    <row r="434" spans="1:4" ht="12.75" x14ac:dyDescent="0.2">
      <c r="A434" s="207"/>
      <c r="B434" s="205"/>
      <c r="C434" s="206"/>
      <c r="D434" s="206"/>
    </row>
    <row r="435" spans="1:4" ht="12.75" x14ac:dyDescent="0.2">
      <c r="A435" s="207"/>
      <c r="B435" s="205"/>
      <c r="C435" s="206"/>
      <c r="D435" s="206"/>
    </row>
    <row r="436" spans="1:4" ht="12.75" x14ac:dyDescent="0.2">
      <c r="A436" s="207"/>
      <c r="B436" s="205"/>
      <c r="C436" s="206"/>
      <c r="D436" s="206"/>
    </row>
    <row r="437" spans="1:4" ht="12.75" x14ac:dyDescent="0.2">
      <c r="A437" s="207"/>
      <c r="B437" s="205"/>
      <c r="C437" s="206"/>
      <c r="D437" s="206"/>
    </row>
    <row r="438" spans="1:4" ht="12.75" x14ac:dyDescent="0.2">
      <c r="A438" s="207"/>
      <c r="B438" s="205"/>
      <c r="C438" s="206"/>
      <c r="D438" s="206"/>
    </row>
    <row r="439" spans="1:4" ht="12.75" x14ac:dyDescent="0.2">
      <c r="A439" s="207"/>
      <c r="B439" s="205"/>
      <c r="C439" s="206"/>
      <c r="D439" s="206"/>
    </row>
    <row r="440" spans="1:4" ht="12.75" x14ac:dyDescent="0.2">
      <c r="A440" s="207"/>
      <c r="B440" s="205"/>
      <c r="C440" s="206"/>
      <c r="D440" s="206"/>
    </row>
    <row r="441" spans="1:4" ht="12.75" x14ac:dyDescent="0.2">
      <c r="A441" s="207"/>
      <c r="B441" s="205"/>
      <c r="C441" s="206"/>
      <c r="D441" s="206"/>
    </row>
    <row r="442" spans="1:4" ht="12.75" x14ac:dyDescent="0.2">
      <c r="A442" s="207"/>
      <c r="B442" s="205"/>
      <c r="C442" s="206"/>
      <c r="D442" s="206"/>
    </row>
    <row r="443" spans="1:4" ht="12.75" x14ac:dyDescent="0.2">
      <c r="A443" s="207"/>
      <c r="B443" s="205"/>
      <c r="C443" s="206"/>
      <c r="D443" s="206"/>
    </row>
    <row r="444" spans="1:4" ht="12.75" x14ac:dyDescent="0.2">
      <c r="A444" s="207"/>
      <c r="B444" s="205"/>
      <c r="C444" s="206"/>
      <c r="D444" s="206"/>
    </row>
    <row r="445" spans="1:4" ht="12.75" x14ac:dyDescent="0.2">
      <c r="A445" s="207"/>
      <c r="B445" s="205"/>
      <c r="C445" s="206"/>
      <c r="D445" s="206"/>
    </row>
    <row r="446" spans="1:4" ht="12.75" x14ac:dyDescent="0.2">
      <c r="A446" s="207"/>
      <c r="B446" s="205"/>
      <c r="C446" s="206"/>
      <c r="D446" s="206"/>
    </row>
    <row r="447" spans="1:4" ht="12.75" x14ac:dyDescent="0.2">
      <c r="A447" s="207"/>
      <c r="B447" s="205"/>
      <c r="C447" s="206"/>
      <c r="D447" s="206"/>
    </row>
    <row r="448" spans="1:4" ht="12.75" x14ac:dyDescent="0.2">
      <c r="A448" s="207"/>
      <c r="B448" s="205"/>
      <c r="C448" s="206"/>
      <c r="D448" s="206"/>
    </row>
    <row r="449" spans="1:4" ht="12.75" x14ac:dyDescent="0.2">
      <c r="A449" s="207"/>
      <c r="B449" s="205"/>
      <c r="C449" s="206"/>
      <c r="D449" s="206"/>
    </row>
    <row r="450" spans="1:4" ht="12.75" x14ac:dyDescent="0.2">
      <c r="A450" s="207"/>
      <c r="B450" s="205"/>
      <c r="C450" s="206"/>
      <c r="D450" s="206"/>
    </row>
    <row r="451" spans="1:4" ht="12.75" x14ac:dyDescent="0.2">
      <c r="A451" s="207"/>
      <c r="B451" s="205"/>
      <c r="C451" s="206"/>
      <c r="D451" s="206"/>
    </row>
    <row r="452" spans="1:4" ht="12.75" x14ac:dyDescent="0.2">
      <c r="A452" s="207"/>
      <c r="B452" s="205"/>
      <c r="C452" s="206"/>
      <c r="D452" s="206"/>
    </row>
    <row r="453" spans="1:4" ht="12.75" x14ac:dyDescent="0.2">
      <c r="A453" s="207"/>
      <c r="B453" s="205"/>
      <c r="C453" s="206"/>
      <c r="D453" s="206"/>
    </row>
    <row r="454" spans="1:4" ht="12.75" x14ac:dyDescent="0.2">
      <c r="A454" s="207"/>
      <c r="B454" s="205"/>
      <c r="C454" s="206"/>
      <c r="D454" s="206"/>
    </row>
    <row r="455" spans="1:4" ht="12.75" x14ac:dyDescent="0.2">
      <c r="A455" s="207"/>
      <c r="B455" s="205"/>
      <c r="C455" s="206"/>
      <c r="D455" s="206"/>
    </row>
    <row r="456" spans="1:4" ht="12.75" x14ac:dyDescent="0.2">
      <c r="A456" s="207"/>
      <c r="B456" s="205"/>
      <c r="C456" s="206"/>
      <c r="D456" s="206"/>
    </row>
    <row r="457" spans="1:4" ht="12.75" x14ac:dyDescent="0.2">
      <c r="A457" s="207"/>
      <c r="B457" s="205"/>
      <c r="C457" s="206"/>
      <c r="D457" s="206"/>
    </row>
    <row r="458" spans="1:4" ht="12.75" x14ac:dyDescent="0.2">
      <c r="A458" s="207"/>
      <c r="B458" s="205"/>
      <c r="C458" s="206"/>
      <c r="D458" s="206"/>
    </row>
    <row r="459" spans="1:4" ht="12.75" x14ac:dyDescent="0.2">
      <c r="A459" s="207"/>
      <c r="B459" s="205"/>
      <c r="C459" s="206"/>
      <c r="D459" s="206"/>
    </row>
    <row r="460" spans="1:4" ht="12.75" x14ac:dyDescent="0.2">
      <c r="A460" s="207"/>
      <c r="B460" s="205"/>
      <c r="C460" s="206"/>
      <c r="D460" s="206"/>
    </row>
    <row r="461" spans="1:4" ht="12.75" x14ac:dyDescent="0.2">
      <c r="A461" s="207"/>
      <c r="B461" s="205"/>
      <c r="C461" s="206"/>
      <c r="D461" s="206"/>
    </row>
    <row r="462" spans="1:4" ht="12.75" x14ac:dyDescent="0.2">
      <c r="A462" s="207"/>
      <c r="B462" s="205"/>
      <c r="C462" s="206"/>
      <c r="D462" s="206"/>
    </row>
    <row r="463" spans="1:4" ht="12.75" x14ac:dyDescent="0.2">
      <c r="A463" s="207"/>
      <c r="B463" s="205"/>
      <c r="C463" s="206"/>
      <c r="D463" s="206"/>
    </row>
    <row r="464" spans="1:4" ht="12.75" x14ac:dyDescent="0.2">
      <c r="A464" s="207"/>
      <c r="B464" s="205"/>
      <c r="C464" s="206"/>
      <c r="D464" s="206"/>
    </row>
    <row r="465" spans="1:4" ht="12.75" x14ac:dyDescent="0.2">
      <c r="A465" s="207"/>
      <c r="B465" s="205"/>
      <c r="C465" s="206"/>
      <c r="D465" s="206"/>
    </row>
    <row r="466" spans="1:4" ht="12.75" x14ac:dyDescent="0.2">
      <c r="A466" s="207"/>
      <c r="B466" s="205"/>
      <c r="C466" s="206"/>
      <c r="D466" s="206"/>
    </row>
    <row r="467" spans="1:4" ht="12.75" x14ac:dyDescent="0.2">
      <c r="A467" s="207"/>
      <c r="B467" s="205"/>
      <c r="C467" s="206"/>
      <c r="D467" s="206"/>
    </row>
    <row r="468" spans="1:4" ht="12.75" x14ac:dyDescent="0.2">
      <c r="A468" s="207"/>
      <c r="B468" s="205"/>
      <c r="C468" s="206"/>
      <c r="D468" s="206"/>
    </row>
    <row r="469" spans="1:4" ht="12.75" x14ac:dyDescent="0.2">
      <c r="A469" s="207"/>
      <c r="B469" s="205"/>
      <c r="C469" s="206"/>
      <c r="D469" s="206"/>
    </row>
    <row r="470" spans="1:4" ht="12.75" x14ac:dyDescent="0.2">
      <c r="A470" s="207"/>
      <c r="B470" s="205"/>
      <c r="C470" s="206"/>
      <c r="D470" s="206"/>
    </row>
    <row r="471" spans="1:4" ht="12.75" x14ac:dyDescent="0.2">
      <c r="A471" s="207"/>
      <c r="B471" s="205"/>
      <c r="C471" s="206"/>
      <c r="D471" s="206"/>
    </row>
    <row r="472" spans="1:4" ht="12.75" x14ac:dyDescent="0.2">
      <c r="A472" s="207"/>
      <c r="B472" s="205"/>
      <c r="C472" s="206"/>
      <c r="D472" s="206"/>
    </row>
    <row r="473" spans="1:4" ht="12.75" x14ac:dyDescent="0.2">
      <c r="A473" s="207"/>
      <c r="B473" s="205"/>
      <c r="C473" s="206"/>
      <c r="D473" s="206"/>
    </row>
    <row r="474" spans="1:4" ht="12.75" x14ac:dyDescent="0.2">
      <c r="A474" s="207"/>
      <c r="B474" s="205"/>
      <c r="C474" s="206"/>
      <c r="D474" s="206"/>
    </row>
    <row r="475" spans="1:4" ht="12.75" x14ac:dyDescent="0.2">
      <c r="A475" s="207"/>
      <c r="B475" s="205"/>
      <c r="C475" s="206"/>
      <c r="D475" s="206"/>
    </row>
    <row r="476" spans="1:4" ht="12.75" x14ac:dyDescent="0.2">
      <c r="A476" s="207"/>
      <c r="B476" s="205"/>
      <c r="C476" s="206"/>
      <c r="D476" s="206"/>
    </row>
    <row r="477" spans="1:4" ht="12.75" x14ac:dyDescent="0.2">
      <c r="A477" s="207"/>
      <c r="B477" s="205"/>
      <c r="C477" s="206"/>
      <c r="D477" s="206"/>
    </row>
    <row r="478" spans="1:4" ht="12.75" x14ac:dyDescent="0.2">
      <c r="A478" s="207"/>
      <c r="B478" s="205"/>
      <c r="C478" s="206"/>
      <c r="D478" s="206"/>
    </row>
    <row r="479" spans="1:4" ht="12.75" x14ac:dyDescent="0.2">
      <c r="A479" s="207"/>
      <c r="B479" s="205"/>
      <c r="C479" s="206"/>
      <c r="D479" s="206"/>
    </row>
    <row r="480" spans="1:4" ht="12.75" x14ac:dyDescent="0.2">
      <c r="A480" s="207"/>
      <c r="B480" s="205"/>
      <c r="C480" s="206"/>
      <c r="D480" s="206"/>
    </row>
    <row r="481" spans="1:4" ht="12.75" x14ac:dyDescent="0.2">
      <c r="A481" s="207"/>
      <c r="B481" s="205"/>
      <c r="C481" s="206"/>
      <c r="D481" s="206"/>
    </row>
    <row r="482" spans="1:4" ht="12.75" x14ac:dyDescent="0.2">
      <c r="A482" s="207"/>
      <c r="B482" s="205"/>
      <c r="C482" s="206"/>
      <c r="D482" s="206"/>
    </row>
    <row r="483" spans="1:4" ht="12.75" x14ac:dyDescent="0.2">
      <c r="A483" s="207"/>
      <c r="B483" s="205"/>
      <c r="C483" s="206"/>
      <c r="D483" s="206"/>
    </row>
    <row r="484" spans="1:4" ht="12.75" x14ac:dyDescent="0.2">
      <c r="A484" s="207"/>
      <c r="B484" s="205"/>
      <c r="C484" s="206"/>
      <c r="D484" s="206"/>
    </row>
    <row r="485" spans="1:4" ht="12.75" x14ac:dyDescent="0.2">
      <c r="A485" s="207"/>
      <c r="B485" s="205"/>
      <c r="C485" s="206"/>
      <c r="D485" s="206"/>
    </row>
    <row r="486" spans="1:4" ht="12.75" x14ac:dyDescent="0.2">
      <c r="A486" s="207"/>
      <c r="B486" s="205"/>
      <c r="C486" s="206"/>
      <c r="D486" s="206"/>
    </row>
    <row r="487" spans="1:4" ht="12.75" x14ac:dyDescent="0.2">
      <c r="A487" s="207"/>
      <c r="B487" s="205"/>
      <c r="C487" s="206"/>
      <c r="D487" s="206"/>
    </row>
    <row r="488" spans="1:4" ht="12.75" x14ac:dyDescent="0.2">
      <c r="A488" s="207"/>
      <c r="B488" s="205"/>
      <c r="C488" s="206"/>
      <c r="D488" s="206"/>
    </row>
    <row r="489" spans="1:4" ht="12.75" x14ac:dyDescent="0.2">
      <c r="A489" s="207"/>
      <c r="B489" s="205"/>
      <c r="C489" s="206"/>
      <c r="D489" s="206"/>
    </row>
    <row r="490" spans="1:4" ht="12.75" x14ac:dyDescent="0.2">
      <c r="A490" s="207"/>
      <c r="B490" s="205"/>
      <c r="C490" s="206"/>
      <c r="D490" s="206"/>
    </row>
    <row r="491" spans="1:4" ht="12.75" x14ac:dyDescent="0.2">
      <c r="A491" s="207"/>
      <c r="B491" s="205"/>
      <c r="C491" s="206"/>
      <c r="D491" s="206"/>
    </row>
    <row r="492" spans="1:4" ht="12.75" x14ac:dyDescent="0.2">
      <c r="A492" s="207"/>
      <c r="B492" s="205"/>
      <c r="C492" s="206"/>
      <c r="D492" s="206"/>
    </row>
    <row r="493" spans="1:4" ht="12.75" x14ac:dyDescent="0.2">
      <c r="A493" s="207"/>
      <c r="B493" s="205"/>
      <c r="C493" s="206"/>
      <c r="D493" s="206"/>
    </row>
    <row r="494" spans="1:4" ht="12.75" x14ac:dyDescent="0.2">
      <c r="A494" s="207"/>
      <c r="B494" s="205"/>
      <c r="C494" s="206"/>
      <c r="D494" s="206"/>
    </row>
    <row r="495" spans="1:4" ht="12.75" x14ac:dyDescent="0.2">
      <c r="A495" s="207"/>
      <c r="B495" s="205"/>
      <c r="C495" s="206"/>
      <c r="D495" s="206"/>
    </row>
    <row r="496" spans="1:4" ht="12.75" x14ac:dyDescent="0.2">
      <c r="A496" s="207"/>
      <c r="B496" s="205"/>
      <c r="C496" s="206"/>
      <c r="D496" s="206"/>
    </row>
    <row r="497" spans="1:4" ht="12.75" x14ac:dyDescent="0.2">
      <c r="A497" s="207"/>
      <c r="B497" s="205"/>
      <c r="C497" s="206"/>
      <c r="D497" s="206"/>
    </row>
    <row r="498" spans="1:4" ht="12.75" x14ac:dyDescent="0.2">
      <c r="A498" s="207"/>
      <c r="B498" s="205"/>
      <c r="C498" s="206"/>
      <c r="D498" s="206"/>
    </row>
    <row r="499" spans="1:4" ht="12.75" x14ac:dyDescent="0.2">
      <c r="A499" s="207"/>
      <c r="B499" s="205"/>
      <c r="C499" s="206"/>
      <c r="D499" s="206"/>
    </row>
    <row r="500" spans="1:4" ht="12.75" x14ac:dyDescent="0.2">
      <c r="A500" s="207"/>
      <c r="B500" s="205"/>
      <c r="C500" s="206"/>
      <c r="D500" s="206"/>
    </row>
    <row r="501" spans="1:4" ht="12.75" x14ac:dyDescent="0.2">
      <c r="A501" s="207"/>
      <c r="B501" s="205"/>
      <c r="C501" s="206"/>
      <c r="D501" s="206"/>
    </row>
    <row r="502" spans="1:4" ht="12.75" x14ac:dyDescent="0.2">
      <c r="A502" s="207"/>
      <c r="B502" s="205"/>
      <c r="C502" s="206"/>
      <c r="D502" s="206"/>
    </row>
    <row r="503" spans="1:4" ht="12.75" x14ac:dyDescent="0.2">
      <c r="A503" s="207"/>
      <c r="B503" s="205"/>
      <c r="C503" s="206"/>
      <c r="D503" s="206"/>
    </row>
    <row r="504" spans="1:4" ht="12.75" x14ac:dyDescent="0.2">
      <c r="A504" s="207"/>
      <c r="B504" s="205"/>
      <c r="C504" s="206"/>
      <c r="D504" s="206"/>
    </row>
    <row r="505" spans="1:4" ht="12.75" x14ac:dyDescent="0.2">
      <c r="A505" s="207"/>
      <c r="B505" s="205"/>
      <c r="C505" s="206"/>
      <c r="D505" s="206"/>
    </row>
    <row r="506" spans="1:4" ht="12.75" x14ac:dyDescent="0.2">
      <c r="A506" s="207"/>
      <c r="B506" s="205"/>
      <c r="C506" s="206"/>
      <c r="D506" s="206"/>
    </row>
    <row r="507" spans="1:4" ht="12.75" x14ac:dyDescent="0.2">
      <c r="A507" s="207"/>
      <c r="B507" s="205"/>
      <c r="C507" s="206"/>
      <c r="D507" s="206"/>
    </row>
    <row r="508" spans="1:4" ht="12.75" x14ac:dyDescent="0.2">
      <c r="A508" s="207"/>
      <c r="B508" s="205"/>
      <c r="C508" s="206"/>
      <c r="D508" s="206"/>
    </row>
    <row r="509" spans="1:4" ht="12.75" x14ac:dyDescent="0.2">
      <c r="A509" s="207"/>
      <c r="B509" s="205"/>
      <c r="C509" s="206"/>
      <c r="D509" s="206"/>
    </row>
    <row r="510" spans="1:4" ht="12.75" x14ac:dyDescent="0.2">
      <c r="A510" s="207"/>
      <c r="B510" s="205"/>
      <c r="C510" s="206"/>
      <c r="D510" s="206"/>
    </row>
    <row r="511" spans="1:4" ht="12.75" x14ac:dyDescent="0.2">
      <c r="A511" s="207"/>
      <c r="B511" s="205"/>
      <c r="C511" s="206"/>
      <c r="D511" s="206"/>
    </row>
    <row r="512" spans="1:4" ht="12.75" x14ac:dyDescent="0.2">
      <c r="A512" s="207"/>
      <c r="B512" s="205"/>
      <c r="C512" s="206"/>
      <c r="D512" s="206"/>
    </row>
    <row r="513" spans="1:4" ht="12.75" x14ac:dyDescent="0.2">
      <c r="A513" s="207"/>
      <c r="B513" s="205"/>
      <c r="C513" s="206"/>
      <c r="D513" s="206"/>
    </row>
    <row r="514" spans="1:4" ht="12.75" x14ac:dyDescent="0.2">
      <c r="A514" s="207"/>
      <c r="B514" s="205"/>
      <c r="C514" s="206"/>
      <c r="D514" s="206"/>
    </row>
    <row r="515" spans="1:4" ht="12.75" x14ac:dyDescent="0.2">
      <c r="A515" s="207"/>
      <c r="B515" s="205"/>
      <c r="C515" s="206"/>
      <c r="D515" s="206"/>
    </row>
    <row r="516" spans="1:4" ht="12.75" x14ac:dyDescent="0.2">
      <c r="A516" s="207"/>
      <c r="B516" s="205"/>
      <c r="C516" s="206"/>
      <c r="D516" s="206"/>
    </row>
    <row r="517" spans="1:4" ht="12.75" x14ac:dyDescent="0.2">
      <c r="A517" s="207"/>
      <c r="B517" s="205"/>
      <c r="C517" s="206"/>
      <c r="D517" s="206"/>
    </row>
    <row r="518" spans="1:4" ht="12.75" x14ac:dyDescent="0.2">
      <c r="A518" s="207"/>
      <c r="B518" s="205"/>
      <c r="C518" s="206"/>
      <c r="D518" s="206"/>
    </row>
    <row r="519" spans="1:4" ht="12.75" x14ac:dyDescent="0.2">
      <c r="A519" s="207"/>
      <c r="B519" s="205"/>
      <c r="C519" s="206"/>
      <c r="D519" s="206"/>
    </row>
    <row r="520" spans="1:4" ht="12.75" x14ac:dyDescent="0.2">
      <c r="A520" s="207"/>
      <c r="B520" s="205"/>
      <c r="C520" s="206"/>
      <c r="D520" s="206"/>
    </row>
    <row r="521" spans="1:4" ht="12.75" x14ac:dyDescent="0.2">
      <c r="A521" s="207"/>
      <c r="B521" s="205"/>
      <c r="C521" s="206"/>
      <c r="D521" s="206"/>
    </row>
    <row r="522" spans="1:4" ht="12.75" x14ac:dyDescent="0.2">
      <c r="A522" s="207"/>
      <c r="B522" s="205"/>
      <c r="C522" s="206"/>
      <c r="D522" s="206"/>
    </row>
    <row r="523" spans="1:4" ht="12.75" x14ac:dyDescent="0.2">
      <c r="A523" s="207"/>
      <c r="B523" s="205"/>
      <c r="C523" s="206"/>
      <c r="D523" s="206"/>
    </row>
    <row r="524" spans="1:4" ht="12.75" x14ac:dyDescent="0.2">
      <c r="A524" s="207"/>
      <c r="B524" s="205"/>
      <c r="C524" s="206"/>
      <c r="D524" s="206"/>
    </row>
    <row r="525" spans="1:4" ht="12.75" x14ac:dyDescent="0.2">
      <c r="A525" s="207"/>
      <c r="B525" s="205"/>
      <c r="C525" s="206"/>
      <c r="D525" s="206"/>
    </row>
    <row r="526" spans="1:4" ht="12.75" x14ac:dyDescent="0.2">
      <c r="A526" s="207"/>
      <c r="B526" s="205"/>
      <c r="C526" s="206"/>
      <c r="D526" s="206"/>
    </row>
    <row r="527" spans="1:4" ht="12.75" x14ac:dyDescent="0.2">
      <c r="A527" s="207"/>
      <c r="B527" s="205"/>
      <c r="C527" s="206"/>
      <c r="D527" s="206"/>
    </row>
    <row r="528" spans="1:4" ht="12.75" x14ac:dyDescent="0.2">
      <c r="A528" s="207"/>
      <c r="B528" s="205"/>
      <c r="C528" s="206"/>
      <c r="D528" s="206"/>
    </row>
    <row r="529" spans="1:4" ht="12.75" x14ac:dyDescent="0.2">
      <c r="A529" s="207"/>
      <c r="B529" s="205"/>
      <c r="C529" s="206"/>
      <c r="D529" s="206"/>
    </row>
    <row r="530" spans="1:4" ht="12.75" x14ac:dyDescent="0.2">
      <c r="A530" s="207"/>
      <c r="B530" s="205"/>
      <c r="C530" s="206"/>
      <c r="D530" s="206"/>
    </row>
    <row r="531" spans="1:4" ht="12.75" x14ac:dyDescent="0.2">
      <c r="A531" s="207"/>
      <c r="B531" s="205"/>
      <c r="C531" s="206"/>
      <c r="D531" s="206"/>
    </row>
    <row r="532" spans="1:4" ht="12.75" x14ac:dyDescent="0.2">
      <c r="A532" s="207"/>
      <c r="B532" s="205"/>
      <c r="C532" s="206"/>
      <c r="D532" s="206"/>
    </row>
    <row r="533" spans="1:4" ht="12.75" x14ac:dyDescent="0.2">
      <c r="A533" s="207"/>
      <c r="B533" s="205"/>
      <c r="C533" s="206"/>
      <c r="D533" s="206"/>
    </row>
    <row r="534" spans="1:4" ht="12.75" x14ac:dyDescent="0.2">
      <c r="A534" s="207"/>
      <c r="B534" s="205"/>
      <c r="C534" s="206"/>
      <c r="D534" s="206"/>
    </row>
    <row r="535" spans="1:4" ht="12.75" x14ac:dyDescent="0.2">
      <c r="A535" s="207"/>
      <c r="B535" s="205"/>
      <c r="C535" s="206"/>
      <c r="D535" s="206"/>
    </row>
    <row r="536" spans="1:4" ht="12.75" x14ac:dyDescent="0.2">
      <c r="A536" s="207"/>
      <c r="B536" s="205"/>
      <c r="C536" s="206"/>
      <c r="D536" s="206"/>
    </row>
    <row r="537" spans="1:4" ht="12.75" x14ac:dyDescent="0.2">
      <c r="A537" s="207"/>
      <c r="B537" s="205"/>
      <c r="C537" s="206"/>
      <c r="D537" s="206"/>
    </row>
    <row r="538" spans="1:4" ht="12.75" x14ac:dyDescent="0.2">
      <c r="A538" s="207"/>
      <c r="B538" s="205"/>
      <c r="C538" s="206"/>
      <c r="D538" s="206"/>
    </row>
    <row r="539" spans="1:4" ht="12.75" x14ac:dyDescent="0.2">
      <c r="A539" s="207"/>
      <c r="B539" s="205"/>
      <c r="C539" s="206"/>
      <c r="D539" s="206"/>
    </row>
    <row r="540" spans="1:4" ht="12.75" x14ac:dyDescent="0.2">
      <c r="A540" s="207"/>
      <c r="B540" s="205"/>
      <c r="C540" s="206"/>
      <c r="D540" s="206"/>
    </row>
    <row r="541" spans="1:4" ht="12.75" x14ac:dyDescent="0.2">
      <c r="A541" s="207"/>
      <c r="B541" s="205"/>
      <c r="C541" s="206"/>
      <c r="D541" s="206"/>
    </row>
    <row r="542" spans="1:4" ht="12.75" x14ac:dyDescent="0.2">
      <c r="A542" s="207"/>
      <c r="B542" s="205"/>
      <c r="C542" s="206"/>
      <c r="D542" s="206"/>
    </row>
    <row r="543" spans="1:4" ht="12.75" x14ac:dyDescent="0.2">
      <c r="A543" s="207"/>
      <c r="B543" s="205"/>
      <c r="C543" s="206"/>
      <c r="D543" s="206"/>
    </row>
    <row r="544" spans="1:4" ht="12.75" x14ac:dyDescent="0.2">
      <c r="A544" s="207"/>
      <c r="B544" s="205"/>
      <c r="C544" s="206"/>
      <c r="D544" s="206"/>
    </row>
    <row r="545" spans="1:4" ht="12.75" x14ac:dyDescent="0.2">
      <c r="A545" s="207"/>
      <c r="B545" s="205"/>
      <c r="C545" s="206"/>
      <c r="D545" s="206"/>
    </row>
    <row r="546" spans="1:4" ht="12.75" x14ac:dyDescent="0.2">
      <c r="A546" s="207"/>
      <c r="B546" s="205"/>
      <c r="C546" s="206"/>
      <c r="D546" s="206"/>
    </row>
    <row r="547" spans="1:4" ht="12.75" x14ac:dyDescent="0.2">
      <c r="A547" s="207"/>
      <c r="B547" s="205"/>
      <c r="C547" s="206"/>
      <c r="D547" s="206"/>
    </row>
    <row r="548" spans="1:4" ht="12.75" x14ac:dyDescent="0.2">
      <c r="A548" s="207"/>
      <c r="B548" s="205"/>
      <c r="C548" s="206"/>
      <c r="D548" s="206"/>
    </row>
    <row r="549" spans="1:4" ht="12.75" x14ac:dyDescent="0.2">
      <c r="A549" s="207"/>
      <c r="B549" s="205"/>
      <c r="C549" s="206"/>
      <c r="D549" s="206"/>
    </row>
    <row r="550" spans="1:4" ht="12.75" x14ac:dyDescent="0.2">
      <c r="A550" s="207"/>
      <c r="B550" s="205"/>
      <c r="C550" s="206"/>
      <c r="D550" s="206"/>
    </row>
    <row r="551" spans="1:4" ht="12.75" x14ac:dyDescent="0.2">
      <c r="A551" s="207"/>
      <c r="B551" s="205"/>
      <c r="C551" s="206"/>
      <c r="D551" s="206"/>
    </row>
    <row r="552" spans="1:4" ht="12.75" x14ac:dyDescent="0.2">
      <c r="A552" s="207"/>
      <c r="B552" s="205"/>
      <c r="C552" s="206"/>
      <c r="D552" s="206"/>
    </row>
    <row r="553" spans="1:4" ht="12.75" x14ac:dyDescent="0.2">
      <c r="A553" s="207"/>
      <c r="B553" s="205"/>
      <c r="C553" s="206"/>
      <c r="D553" s="206"/>
    </row>
    <row r="554" spans="1:4" ht="12.75" x14ac:dyDescent="0.2">
      <c r="A554" s="207"/>
      <c r="B554" s="205"/>
      <c r="C554" s="206"/>
      <c r="D554" s="206"/>
    </row>
    <row r="555" spans="1:4" ht="12.75" x14ac:dyDescent="0.2">
      <c r="A555" s="207"/>
      <c r="B555" s="205"/>
      <c r="C555" s="206"/>
      <c r="D555" s="206"/>
    </row>
    <row r="556" spans="1:4" ht="12.75" x14ac:dyDescent="0.2">
      <c r="A556" s="207"/>
      <c r="B556" s="205"/>
      <c r="C556" s="206"/>
      <c r="D556" s="206"/>
    </row>
    <row r="557" spans="1:4" ht="12.75" x14ac:dyDescent="0.2">
      <c r="A557" s="207"/>
      <c r="B557" s="205"/>
      <c r="C557" s="206"/>
      <c r="D557" s="206"/>
    </row>
    <row r="558" spans="1:4" ht="12.75" x14ac:dyDescent="0.2">
      <c r="A558" s="207"/>
      <c r="B558" s="205"/>
      <c r="C558" s="206"/>
      <c r="D558" s="206"/>
    </row>
    <row r="559" spans="1:4" ht="12.75" x14ac:dyDescent="0.2">
      <c r="A559" s="207"/>
      <c r="B559" s="205"/>
      <c r="C559" s="206"/>
      <c r="D559" s="206"/>
    </row>
    <row r="560" spans="1:4" ht="12.75" x14ac:dyDescent="0.2">
      <c r="A560" s="207"/>
      <c r="B560" s="205"/>
      <c r="C560" s="206"/>
      <c r="D560" s="206"/>
    </row>
    <row r="561" spans="1:4" ht="12.75" x14ac:dyDescent="0.2">
      <c r="A561" s="207"/>
      <c r="B561" s="205"/>
      <c r="C561" s="206"/>
      <c r="D561" s="206"/>
    </row>
    <row r="562" spans="1:4" ht="12.75" x14ac:dyDescent="0.2">
      <c r="A562" s="207"/>
      <c r="B562" s="205"/>
      <c r="C562" s="206"/>
      <c r="D562" s="206"/>
    </row>
    <row r="563" spans="1:4" ht="12.75" x14ac:dyDescent="0.2">
      <c r="A563" s="207"/>
      <c r="B563" s="205"/>
      <c r="C563" s="206"/>
      <c r="D563" s="206"/>
    </row>
    <row r="564" spans="1:4" ht="12.75" x14ac:dyDescent="0.2">
      <c r="A564" s="207"/>
      <c r="B564" s="205"/>
      <c r="C564" s="206"/>
      <c r="D564" s="206"/>
    </row>
    <row r="565" spans="1:4" ht="12.75" x14ac:dyDescent="0.2">
      <c r="A565" s="207"/>
      <c r="B565" s="205"/>
      <c r="C565" s="206"/>
      <c r="D565" s="206"/>
    </row>
    <row r="566" spans="1:4" ht="12.75" x14ac:dyDescent="0.2">
      <c r="A566" s="207"/>
      <c r="B566" s="205"/>
      <c r="C566" s="206"/>
      <c r="D566" s="206"/>
    </row>
    <row r="567" spans="1:4" ht="12.75" x14ac:dyDescent="0.2">
      <c r="A567" s="207"/>
      <c r="B567" s="205"/>
      <c r="C567" s="206"/>
      <c r="D567" s="206"/>
    </row>
    <row r="568" spans="1:4" ht="12.75" x14ac:dyDescent="0.2">
      <c r="A568" s="207"/>
      <c r="B568" s="205"/>
      <c r="C568" s="206"/>
      <c r="D568" s="206"/>
    </row>
    <row r="569" spans="1:4" ht="12.75" x14ac:dyDescent="0.2">
      <c r="A569" s="207"/>
      <c r="B569" s="205"/>
      <c r="C569" s="206"/>
      <c r="D569" s="206"/>
    </row>
    <row r="570" spans="1:4" ht="12.75" x14ac:dyDescent="0.2">
      <c r="A570" s="207"/>
      <c r="B570" s="205"/>
      <c r="C570" s="206"/>
      <c r="D570" s="206"/>
    </row>
    <row r="571" spans="1:4" ht="12.75" x14ac:dyDescent="0.2">
      <c r="A571" s="207"/>
      <c r="B571" s="205"/>
      <c r="C571" s="206"/>
      <c r="D571" s="206"/>
    </row>
    <row r="572" spans="1:4" ht="12.75" x14ac:dyDescent="0.2">
      <c r="A572" s="207"/>
      <c r="B572" s="205"/>
      <c r="C572" s="206"/>
      <c r="D572" s="206"/>
    </row>
    <row r="573" spans="1:4" ht="12.75" x14ac:dyDescent="0.2">
      <c r="A573" s="207"/>
      <c r="B573" s="205"/>
      <c r="C573" s="206"/>
      <c r="D573" s="206"/>
    </row>
    <row r="574" spans="1:4" ht="12.75" x14ac:dyDescent="0.2">
      <c r="A574" s="207"/>
      <c r="B574" s="205"/>
      <c r="C574" s="206"/>
      <c r="D574" s="206"/>
    </row>
    <row r="575" spans="1:4" ht="12.75" x14ac:dyDescent="0.2">
      <c r="A575" s="207"/>
      <c r="B575" s="205"/>
      <c r="C575" s="206"/>
      <c r="D575" s="206"/>
    </row>
    <row r="576" spans="1:4" ht="12.75" x14ac:dyDescent="0.2">
      <c r="A576" s="207"/>
      <c r="B576" s="205"/>
      <c r="C576" s="206"/>
      <c r="D576" s="206"/>
    </row>
    <row r="577" spans="1:4" ht="12.75" x14ac:dyDescent="0.2">
      <c r="A577" s="207"/>
      <c r="B577" s="205"/>
      <c r="C577" s="206"/>
      <c r="D577" s="206"/>
    </row>
    <row r="578" spans="1:4" ht="12.75" x14ac:dyDescent="0.2">
      <c r="A578" s="207"/>
      <c r="B578" s="205"/>
      <c r="C578" s="206"/>
      <c r="D578" s="206"/>
    </row>
    <row r="579" spans="1:4" ht="12.75" x14ac:dyDescent="0.2">
      <c r="A579" s="207"/>
      <c r="B579" s="205"/>
      <c r="C579" s="206"/>
      <c r="D579" s="206"/>
    </row>
    <row r="580" spans="1:4" ht="12.75" x14ac:dyDescent="0.2">
      <c r="A580" s="207"/>
      <c r="B580" s="205"/>
      <c r="C580" s="206"/>
      <c r="D580" s="206"/>
    </row>
    <row r="581" spans="1:4" ht="12.75" x14ac:dyDescent="0.2">
      <c r="A581" s="207"/>
      <c r="B581" s="205"/>
      <c r="C581" s="206"/>
      <c r="D581" s="206"/>
    </row>
    <row r="582" spans="1:4" ht="12.75" x14ac:dyDescent="0.2">
      <c r="A582" s="207"/>
      <c r="B582" s="205"/>
      <c r="C582" s="206"/>
      <c r="D582" s="206"/>
    </row>
    <row r="583" spans="1:4" ht="12.75" x14ac:dyDescent="0.2">
      <c r="A583" s="207"/>
      <c r="B583" s="205"/>
      <c r="C583" s="206"/>
      <c r="D583" s="206"/>
    </row>
    <row r="584" spans="1:4" ht="12.75" x14ac:dyDescent="0.2">
      <c r="A584" s="207"/>
      <c r="B584" s="205"/>
      <c r="C584" s="206"/>
      <c r="D584" s="206"/>
    </row>
    <row r="585" spans="1:4" ht="12.75" x14ac:dyDescent="0.2">
      <c r="A585" s="207"/>
      <c r="B585" s="205"/>
      <c r="C585" s="206"/>
      <c r="D585" s="206"/>
    </row>
    <row r="586" spans="1:4" ht="12.75" x14ac:dyDescent="0.2">
      <c r="A586" s="207"/>
      <c r="B586" s="205"/>
      <c r="C586" s="206"/>
      <c r="D586" s="206"/>
    </row>
    <row r="587" spans="1:4" ht="12.75" x14ac:dyDescent="0.2">
      <c r="A587" s="207"/>
      <c r="B587" s="205"/>
      <c r="C587" s="206"/>
      <c r="D587" s="206"/>
    </row>
    <row r="588" spans="1:4" ht="12.75" x14ac:dyDescent="0.2">
      <c r="A588" s="207"/>
      <c r="B588" s="205"/>
      <c r="C588" s="206"/>
      <c r="D588" s="206"/>
    </row>
    <row r="589" spans="1:4" ht="12.75" x14ac:dyDescent="0.2">
      <c r="A589" s="207"/>
      <c r="B589" s="205"/>
      <c r="C589" s="206"/>
      <c r="D589" s="206"/>
    </row>
    <row r="590" spans="1:4" ht="12.75" x14ac:dyDescent="0.2">
      <c r="A590" s="207"/>
      <c r="B590" s="205"/>
      <c r="C590" s="206"/>
      <c r="D590" s="206"/>
    </row>
    <row r="591" spans="1:4" ht="12.75" x14ac:dyDescent="0.2">
      <c r="A591" s="207"/>
      <c r="B591" s="205"/>
      <c r="C591" s="206"/>
      <c r="D591" s="206"/>
    </row>
    <row r="592" spans="1:4" ht="12.75" x14ac:dyDescent="0.2">
      <c r="A592" s="207"/>
      <c r="B592" s="205"/>
      <c r="C592" s="206"/>
      <c r="D592" s="206"/>
    </row>
    <row r="593" spans="1:4" ht="12.75" x14ac:dyDescent="0.2">
      <c r="A593" s="207"/>
      <c r="B593" s="205"/>
      <c r="C593" s="206"/>
      <c r="D593" s="206"/>
    </row>
    <row r="594" spans="1:4" ht="12.75" x14ac:dyDescent="0.2">
      <c r="A594" s="207"/>
      <c r="B594" s="205"/>
      <c r="C594" s="206"/>
      <c r="D594" s="206"/>
    </row>
    <row r="595" spans="1:4" ht="12.75" x14ac:dyDescent="0.2">
      <c r="A595" s="207"/>
      <c r="B595" s="205"/>
      <c r="C595" s="206"/>
      <c r="D595" s="206"/>
    </row>
    <row r="596" spans="1:4" ht="12.75" x14ac:dyDescent="0.2">
      <c r="A596" s="207"/>
      <c r="B596" s="205"/>
      <c r="C596" s="206"/>
      <c r="D596" s="206"/>
    </row>
    <row r="597" spans="1:4" ht="12.75" x14ac:dyDescent="0.2">
      <c r="A597" s="207"/>
      <c r="B597" s="205"/>
      <c r="C597" s="206"/>
      <c r="D597" s="206"/>
    </row>
    <row r="598" spans="1:4" ht="12.75" x14ac:dyDescent="0.2">
      <c r="A598" s="207"/>
      <c r="B598" s="205"/>
      <c r="C598" s="206"/>
      <c r="D598" s="206"/>
    </row>
    <row r="599" spans="1:4" ht="12.75" x14ac:dyDescent="0.2">
      <c r="A599" s="207"/>
      <c r="B599" s="205"/>
      <c r="C599" s="206"/>
      <c r="D599" s="206"/>
    </row>
    <row r="600" spans="1:4" ht="12.75" x14ac:dyDescent="0.2">
      <c r="A600" s="207"/>
      <c r="B600" s="205"/>
      <c r="C600" s="206"/>
      <c r="D600" s="206"/>
    </row>
    <row r="601" spans="1:4" ht="12.75" x14ac:dyDescent="0.2">
      <c r="A601" s="207"/>
      <c r="B601" s="205"/>
      <c r="C601" s="206"/>
      <c r="D601" s="206"/>
    </row>
    <row r="602" spans="1:4" ht="12.75" x14ac:dyDescent="0.2">
      <c r="A602" s="207"/>
      <c r="B602" s="205"/>
      <c r="C602" s="206"/>
      <c r="D602" s="206"/>
    </row>
    <row r="603" spans="1:4" ht="12.75" x14ac:dyDescent="0.2">
      <c r="A603" s="207"/>
      <c r="B603" s="205"/>
      <c r="C603" s="206"/>
      <c r="D603" s="206"/>
    </row>
    <row r="604" spans="1:4" ht="12.75" x14ac:dyDescent="0.2">
      <c r="A604" s="207"/>
      <c r="B604" s="205"/>
      <c r="C604" s="206"/>
      <c r="D604" s="206"/>
    </row>
    <row r="605" spans="1:4" ht="12.75" x14ac:dyDescent="0.2">
      <c r="A605" s="207"/>
      <c r="B605" s="205"/>
      <c r="C605" s="206"/>
      <c r="D605" s="206"/>
    </row>
    <row r="606" spans="1:4" ht="12.75" x14ac:dyDescent="0.2">
      <c r="A606" s="207"/>
      <c r="B606" s="205"/>
      <c r="C606" s="206"/>
      <c r="D606" s="206"/>
    </row>
    <row r="607" spans="1:4" ht="12.75" x14ac:dyDescent="0.2">
      <c r="A607" s="207"/>
      <c r="B607" s="205"/>
      <c r="C607" s="206"/>
      <c r="D607" s="206"/>
    </row>
    <row r="608" spans="1:4" ht="12.75" x14ac:dyDescent="0.2">
      <c r="A608" s="207"/>
      <c r="B608" s="205"/>
      <c r="C608" s="206"/>
      <c r="D608" s="206"/>
    </row>
    <row r="609" spans="1:4" ht="12.75" x14ac:dyDescent="0.2">
      <c r="A609" s="207"/>
      <c r="B609" s="205"/>
      <c r="C609" s="206"/>
      <c r="D609" s="206"/>
    </row>
    <row r="610" spans="1:4" ht="12.75" x14ac:dyDescent="0.2">
      <c r="A610" s="207"/>
      <c r="B610" s="205"/>
      <c r="C610" s="206"/>
      <c r="D610" s="206"/>
    </row>
    <row r="611" spans="1:4" ht="12.75" x14ac:dyDescent="0.2">
      <c r="A611" s="207"/>
      <c r="B611" s="205"/>
      <c r="C611" s="206"/>
      <c r="D611" s="206"/>
    </row>
    <row r="612" spans="1:4" ht="12.75" x14ac:dyDescent="0.2">
      <c r="A612" s="207"/>
      <c r="B612" s="205"/>
      <c r="C612" s="206"/>
      <c r="D612" s="206"/>
    </row>
    <row r="613" spans="1:4" ht="12.75" x14ac:dyDescent="0.2">
      <c r="A613" s="207"/>
      <c r="B613" s="205"/>
      <c r="C613" s="206"/>
      <c r="D613" s="206"/>
    </row>
    <row r="614" spans="1:4" ht="12.75" x14ac:dyDescent="0.2">
      <c r="A614" s="207"/>
      <c r="B614" s="205"/>
      <c r="C614" s="206"/>
      <c r="D614" s="206"/>
    </row>
    <row r="615" spans="1:4" ht="12.75" x14ac:dyDescent="0.2">
      <c r="A615" s="207"/>
      <c r="B615" s="205"/>
      <c r="C615" s="206"/>
      <c r="D615" s="206"/>
    </row>
    <row r="616" spans="1:4" ht="12.75" x14ac:dyDescent="0.2">
      <c r="A616" s="207"/>
      <c r="B616" s="205"/>
      <c r="C616" s="206"/>
      <c r="D616" s="206"/>
    </row>
    <row r="617" spans="1:4" ht="12.75" x14ac:dyDescent="0.2">
      <c r="A617" s="207"/>
      <c r="B617" s="205"/>
      <c r="C617" s="206"/>
      <c r="D617" s="206"/>
    </row>
    <row r="618" spans="1:4" ht="12.75" x14ac:dyDescent="0.2">
      <c r="A618" s="207"/>
      <c r="B618" s="205"/>
      <c r="C618" s="206"/>
      <c r="D618" s="206"/>
    </row>
    <row r="619" spans="1:4" ht="12.75" x14ac:dyDescent="0.2">
      <c r="A619" s="207"/>
      <c r="B619" s="205"/>
      <c r="C619" s="206"/>
      <c r="D619" s="206"/>
    </row>
    <row r="620" spans="1:4" ht="12.75" x14ac:dyDescent="0.2">
      <c r="A620" s="207"/>
      <c r="B620" s="205"/>
      <c r="C620" s="206"/>
      <c r="D620" s="206"/>
    </row>
    <row r="621" spans="1:4" ht="12.75" x14ac:dyDescent="0.2">
      <c r="A621" s="207"/>
      <c r="B621" s="205"/>
      <c r="C621" s="206"/>
      <c r="D621" s="206"/>
    </row>
    <row r="622" spans="1:4" ht="12.75" x14ac:dyDescent="0.2">
      <c r="A622" s="207"/>
      <c r="B622" s="205"/>
      <c r="C622" s="206"/>
      <c r="D622" s="206"/>
    </row>
    <row r="623" spans="1:4" ht="12.75" x14ac:dyDescent="0.2">
      <c r="A623" s="207"/>
      <c r="B623" s="205"/>
      <c r="C623" s="206"/>
      <c r="D623" s="206"/>
    </row>
    <row r="624" spans="1:4" ht="12.75" x14ac:dyDescent="0.2">
      <c r="A624" s="207"/>
      <c r="B624" s="205"/>
      <c r="C624" s="206"/>
      <c r="D624" s="206"/>
    </row>
    <row r="625" spans="1:4" ht="12.75" x14ac:dyDescent="0.2">
      <c r="A625" s="207"/>
      <c r="B625" s="205"/>
      <c r="C625" s="206"/>
      <c r="D625" s="206"/>
    </row>
    <row r="626" spans="1:4" ht="12.75" x14ac:dyDescent="0.2">
      <c r="A626" s="207"/>
      <c r="B626" s="205"/>
      <c r="C626" s="206"/>
      <c r="D626" s="206"/>
    </row>
    <row r="627" spans="1:4" ht="12.75" x14ac:dyDescent="0.2">
      <c r="A627" s="207"/>
      <c r="B627" s="205"/>
      <c r="C627" s="206"/>
      <c r="D627" s="206"/>
    </row>
    <row r="628" spans="1:4" ht="12.75" x14ac:dyDescent="0.2">
      <c r="A628" s="207"/>
      <c r="B628" s="205"/>
      <c r="C628" s="206"/>
      <c r="D628" s="206"/>
    </row>
    <row r="629" spans="1:4" ht="12.75" x14ac:dyDescent="0.2">
      <c r="A629" s="207"/>
      <c r="B629" s="205"/>
      <c r="C629" s="206"/>
      <c r="D629" s="206"/>
    </row>
    <row r="630" spans="1:4" ht="12.75" x14ac:dyDescent="0.2">
      <c r="A630" s="207"/>
      <c r="B630" s="205"/>
      <c r="C630" s="206"/>
      <c r="D630" s="206"/>
    </row>
    <row r="631" spans="1:4" ht="12.75" x14ac:dyDescent="0.2">
      <c r="A631" s="207"/>
      <c r="B631" s="205"/>
      <c r="C631" s="206"/>
      <c r="D631" s="206"/>
    </row>
    <row r="632" spans="1:4" ht="12.75" x14ac:dyDescent="0.2">
      <c r="A632" s="207"/>
      <c r="B632" s="205"/>
      <c r="C632" s="206"/>
      <c r="D632" s="206"/>
    </row>
    <row r="633" spans="1:4" ht="12.75" x14ac:dyDescent="0.2">
      <c r="A633" s="207"/>
      <c r="B633" s="205"/>
      <c r="C633" s="206"/>
      <c r="D633" s="206"/>
    </row>
    <row r="634" spans="1:4" ht="12.75" x14ac:dyDescent="0.2">
      <c r="A634" s="207"/>
      <c r="B634" s="205"/>
      <c r="C634" s="206"/>
      <c r="D634" s="206"/>
    </row>
    <row r="635" spans="1:4" ht="12.75" x14ac:dyDescent="0.2">
      <c r="A635" s="207"/>
      <c r="B635" s="205"/>
      <c r="C635" s="206"/>
      <c r="D635" s="206"/>
    </row>
    <row r="636" spans="1:4" ht="12.75" x14ac:dyDescent="0.2">
      <c r="A636" s="207"/>
      <c r="B636" s="205"/>
      <c r="C636" s="206"/>
      <c r="D636" s="206"/>
    </row>
    <row r="637" spans="1:4" ht="12.75" x14ac:dyDescent="0.2">
      <c r="A637" s="207"/>
      <c r="B637" s="205"/>
      <c r="C637" s="206"/>
      <c r="D637" s="206"/>
    </row>
    <row r="638" spans="1:4" ht="12.75" x14ac:dyDescent="0.2">
      <c r="A638" s="207"/>
      <c r="B638" s="205"/>
      <c r="C638" s="206"/>
      <c r="D638" s="206"/>
    </row>
    <row r="639" spans="1:4" ht="12.75" x14ac:dyDescent="0.2">
      <c r="A639" s="207"/>
      <c r="B639" s="205"/>
      <c r="C639" s="206"/>
      <c r="D639" s="206"/>
    </row>
    <row r="640" spans="1:4" ht="12.75" x14ac:dyDescent="0.2">
      <c r="A640" s="207"/>
      <c r="B640" s="205"/>
      <c r="C640" s="206"/>
      <c r="D640" s="206"/>
    </row>
    <row r="641" spans="1:4" ht="12.75" x14ac:dyDescent="0.2">
      <c r="A641" s="207"/>
      <c r="B641" s="205"/>
      <c r="C641" s="206"/>
      <c r="D641" s="206"/>
    </row>
    <row r="642" spans="1:4" ht="12.75" x14ac:dyDescent="0.2">
      <c r="A642" s="207"/>
      <c r="B642" s="205"/>
      <c r="C642" s="206"/>
      <c r="D642" s="206"/>
    </row>
    <row r="643" spans="1:4" ht="12.75" x14ac:dyDescent="0.2">
      <c r="A643" s="207"/>
      <c r="B643" s="205"/>
      <c r="C643" s="206"/>
      <c r="D643" s="206"/>
    </row>
    <row r="644" spans="1:4" ht="12.75" x14ac:dyDescent="0.2">
      <c r="A644" s="207"/>
      <c r="B644" s="205"/>
      <c r="C644" s="206"/>
      <c r="D644" s="206"/>
    </row>
    <row r="645" spans="1:4" ht="12.75" x14ac:dyDescent="0.2">
      <c r="A645" s="207"/>
      <c r="B645" s="205"/>
      <c r="C645" s="206"/>
      <c r="D645" s="206"/>
    </row>
    <row r="646" spans="1:4" ht="12.75" x14ac:dyDescent="0.2">
      <c r="A646" s="207"/>
      <c r="B646" s="205"/>
      <c r="C646" s="206"/>
      <c r="D646" s="206"/>
    </row>
    <row r="647" spans="1:4" ht="12.75" x14ac:dyDescent="0.2">
      <c r="A647" s="207"/>
      <c r="B647" s="205"/>
      <c r="C647" s="206"/>
      <c r="D647" s="206"/>
    </row>
    <row r="648" spans="1:4" ht="12.75" x14ac:dyDescent="0.2">
      <c r="A648" s="207"/>
      <c r="B648" s="205"/>
      <c r="C648" s="206"/>
      <c r="D648" s="206"/>
    </row>
    <row r="649" spans="1:4" ht="12.75" x14ac:dyDescent="0.2">
      <c r="A649" s="207"/>
      <c r="B649" s="205"/>
      <c r="C649" s="206"/>
      <c r="D649" s="206"/>
    </row>
    <row r="650" spans="1:4" ht="12.75" x14ac:dyDescent="0.2">
      <c r="A650" s="207"/>
      <c r="B650" s="205"/>
      <c r="C650" s="206"/>
      <c r="D650" s="206"/>
    </row>
    <row r="651" spans="1:4" ht="12.75" x14ac:dyDescent="0.2">
      <c r="A651" s="207"/>
      <c r="B651" s="205"/>
      <c r="C651" s="206"/>
      <c r="D651" s="206"/>
    </row>
    <row r="652" spans="1:4" ht="12.75" x14ac:dyDescent="0.2">
      <c r="A652" s="207"/>
      <c r="B652" s="205"/>
      <c r="C652" s="206"/>
      <c r="D652" s="206"/>
    </row>
    <row r="653" spans="1:4" ht="12.75" x14ac:dyDescent="0.2">
      <c r="A653" s="207"/>
      <c r="B653" s="205"/>
      <c r="C653" s="206"/>
      <c r="D653" s="206"/>
    </row>
    <row r="654" spans="1:4" ht="12.75" x14ac:dyDescent="0.2">
      <c r="A654" s="207"/>
      <c r="B654" s="205"/>
      <c r="C654" s="206"/>
      <c r="D654" s="206"/>
    </row>
    <row r="655" spans="1:4" ht="12.75" x14ac:dyDescent="0.2">
      <c r="A655" s="207"/>
      <c r="B655" s="205"/>
      <c r="C655" s="206"/>
      <c r="D655" s="206"/>
    </row>
    <row r="656" spans="1:4" ht="12.75" x14ac:dyDescent="0.2">
      <c r="A656" s="207"/>
      <c r="B656" s="205"/>
      <c r="C656" s="206"/>
      <c r="D656" s="206"/>
    </row>
    <row r="657" spans="1:4" ht="12.75" x14ac:dyDescent="0.2">
      <c r="A657" s="207"/>
      <c r="B657" s="205"/>
      <c r="C657" s="206"/>
      <c r="D657" s="206"/>
    </row>
    <row r="658" spans="1:4" ht="12.75" x14ac:dyDescent="0.2">
      <c r="A658" s="207"/>
      <c r="B658" s="205"/>
      <c r="C658" s="206"/>
      <c r="D658" s="206"/>
    </row>
    <row r="659" spans="1:4" ht="12.75" x14ac:dyDescent="0.2">
      <c r="A659" s="207"/>
      <c r="B659" s="205"/>
      <c r="C659" s="206"/>
      <c r="D659" s="206"/>
    </row>
    <row r="660" spans="1:4" ht="12.75" x14ac:dyDescent="0.2">
      <c r="A660" s="207"/>
      <c r="B660" s="205"/>
      <c r="C660" s="206"/>
      <c r="D660" s="206"/>
    </row>
    <row r="661" spans="1:4" ht="12.75" x14ac:dyDescent="0.2">
      <c r="A661" s="207"/>
      <c r="B661" s="205"/>
      <c r="C661" s="206"/>
      <c r="D661" s="206"/>
    </row>
    <row r="662" spans="1:4" ht="12.75" x14ac:dyDescent="0.2">
      <c r="A662" s="207"/>
      <c r="B662" s="205"/>
      <c r="C662" s="206"/>
      <c r="D662" s="206"/>
    </row>
    <row r="663" spans="1:4" ht="12.75" x14ac:dyDescent="0.2">
      <c r="A663" s="207"/>
      <c r="B663" s="205"/>
      <c r="C663" s="206"/>
      <c r="D663" s="206"/>
    </row>
    <row r="664" spans="1:4" ht="12.75" x14ac:dyDescent="0.2">
      <c r="A664" s="207"/>
      <c r="B664" s="205"/>
      <c r="C664" s="206"/>
      <c r="D664" s="206"/>
    </row>
    <row r="665" spans="1:4" ht="12.75" x14ac:dyDescent="0.2">
      <c r="A665" s="207"/>
      <c r="B665" s="205"/>
      <c r="C665" s="206"/>
      <c r="D665" s="206"/>
    </row>
    <row r="666" spans="1:4" ht="12.75" x14ac:dyDescent="0.2">
      <c r="A666" s="207"/>
      <c r="B666" s="205"/>
      <c r="C666" s="206"/>
      <c r="D666" s="206"/>
    </row>
    <row r="667" spans="1:4" ht="12.75" x14ac:dyDescent="0.2">
      <c r="A667" s="207"/>
      <c r="B667" s="205"/>
      <c r="C667" s="206"/>
      <c r="D667" s="206"/>
    </row>
    <row r="668" spans="1:4" ht="12.75" x14ac:dyDescent="0.2">
      <c r="A668" s="207"/>
      <c r="B668" s="205"/>
      <c r="C668" s="206"/>
      <c r="D668" s="206"/>
    </row>
    <row r="669" spans="1:4" ht="12.75" x14ac:dyDescent="0.2">
      <c r="A669" s="207"/>
      <c r="B669" s="205"/>
      <c r="C669" s="206"/>
      <c r="D669" s="206"/>
    </row>
    <row r="670" spans="1:4" ht="12.75" x14ac:dyDescent="0.2">
      <c r="A670" s="207"/>
      <c r="B670" s="205"/>
      <c r="C670" s="206"/>
      <c r="D670" s="206"/>
    </row>
    <row r="671" spans="1:4" ht="12.75" x14ac:dyDescent="0.2">
      <c r="A671" s="207"/>
      <c r="B671" s="205"/>
      <c r="C671" s="206"/>
      <c r="D671" s="206"/>
    </row>
    <row r="672" spans="1:4" ht="12.75" x14ac:dyDescent="0.2">
      <c r="A672" s="207"/>
      <c r="B672" s="205"/>
      <c r="C672" s="206"/>
      <c r="D672" s="206"/>
    </row>
    <row r="673" spans="1:4" ht="12.75" x14ac:dyDescent="0.2">
      <c r="A673" s="207"/>
      <c r="B673" s="205"/>
      <c r="C673" s="206"/>
      <c r="D673" s="206"/>
    </row>
    <row r="674" spans="1:4" ht="12.75" x14ac:dyDescent="0.2">
      <c r="A674" s="207"/>
      <c r="B674" s="205"/>
      <c r="C674" s="206"/>
      <c r="D674" s="206"/>
    </row>
    <row r="675" spans="1:4" ht="12.75" x14ac:dyDescent="0.2">
      <c r="A675" s="207"/>
      <c r="B675" s="205"/>
      <c r="C675" s="206"/>
      <c r="D675" s="206"/>
    </row>
    <row r="676" spans="1:4" ht="12.75" x14ac:dyDescent="0.2">
      <c r="A676" s="207"/>
      <c r="B676" s="205"/>
      <c r="C676" s="206"/>
      <c r="D676" s="206"/>
    </row>
    <row r="677" spans="1:4" ht="12.75" x14ac:dyDescent="0.2">
      <c r="A677" s="207"/>
      <c r="B677" s="205"/>
      <c r="C677" s="206"/>
      <c r="D677" s="206"/>
    </row>
    <row r="678" spans="1:4" ht="12.75" x14ac:dyDescent="0.2">
      <c r="A678" s="207"/>
      <c r="B678" s="205"/>
      <c r="C678" s="206"/>
      <c r="D678" s="206"/>
    </row>
    <row r="679" spans="1:4" ht="12.75" x14ac:dyDescent="0.2">
      <c r="A679" s="207"/>
      <c r="B679" s="205"/>
      <c r="C679" s="206"/>
      <c r="D679" s="206"/>
    </row>
    <row r="680" spans="1:4" ht="12.75" x14ac:dyDescent="0.2">
      <c r="A680" s="207"/>
      <c r="B680" s="205"/>
      <c r="C680" s="206"/>
      <c r="D680" s="206"/>
    </row>
    <row r="681" spans="1:4" ht="12.75" x14ac:dyDescent="0.2">
      <c r="A681" s="207"/>
      <c r="B681" s="205"/>
      <c r="C681" s="206"/>
      <c r="D681" s="206"/>
    </row>
    <row r="682" spans="1:4" ht="12.75" x14ac:dyDescent="0.2">
      <c r="A682" s="207"/>
      <c r="B682" s="205"/>
      <c r="C682" s="206"/>
      <c r="D682" s="206"/>
    </row>
    <row r="683" spans="1:4" ht="12.75" x14ac:dyDescent="0.2">
      <c r="A683" s="207"/>
      <c r="B683" s="205"/>
      <c r="C683" s="206"/>
      <c r="D683" s="206"/>
    </row>
    <row r="684" spans="1:4" ht="12.75" x14ac:dyDescent="0.2">
      <c r="A684" s="207"/>
      <c r="B684" s="205"/>
      <c r="C684" s="206"/>
      <c r="D684" s="206"/>
    </row>
    <row r="685" spans="1:4" ht="12.75" x14ac:dyDescent="0.2">
      <c r="A685" s="207"/>
      <c r="B685" s="205"/>
      <c r="C685" s="206"/>
      <c r="D685" s="206"/>
    </row>
    <row r="686" spans="1:4" ht="12.75" x14ac:dyDescent="0.2">
      <c r="A686" s="207"/>
      <c r="B686" s="205"/>
      <c r="C686" s="206"/>
      <c r="D686" s="206"/>
    </row>
    <row r="687" spans="1:4" ht="12.75" x14ac:dyDescent="0.2">
      <c r="A687" s="207"/>
      <c r="B687" s="205"/>
      <c r="C687" s="206"/>
      <c r="D687" s="206"/>
    </row>
    <row r="688" spans="1:4" ht="12.75" x14ac:dyDescent="0.2">
      <c r="A688" s="207"/>
      <c r="B688" s="205"/>
      <c r="C688" s="206"/>
      <c r="D688" s="206"/>
    </row>
    <row r="689" spans="1:4" ht="12.75" x14ac:dyDescent="0.2">
      <c r="A689" s="207"/>
      <c r="B689" s="205"/>
      <c r="C689" s="206"/>
      <c r="D689" s="206"/>
    </row>
    <row r="690" spans="1:4" ht="12.75" x14ac:dyDescent="0.2">
      <c r="A690" s="207"/>
      <c r="B690" s="205"/>
      <c r="C690" s="206"/>
      <c r="D690" s="206"/>
    </row>
    <row r="691" spans="1:4" ht="12.75" x14ac:dyDescent="0.2">
      <c r="A691" s="207"/>
      <c r="B691" s="205"/>
      <c r="C691" s="206"/>
      <c r="D691" s="206"/>
    </row>
    <row r="692" spans="1:4" ht="12.75" x14ac:dyDescent="0.2">
      <c r="A692" s="207"/>
      <c r="B692" s="205"/>
      <c r="C692" s="206"/>
      <c r="D692" s="206"/>
    </row>
    <row r="693" spans="1:4" ht="12.75" x14ac:dyDescent="0.2">
      <c r="A693" s="207"/>
      <c r="B693" s="205"/>
      <c r="C693" s="206"/>
      <c r="D693" s="206"/>
    </row>
    <row r="694" spans="1:4" ht="12.75" x14ac:dyDescent="0.2">
      <c r="A694" s="207"/>
      <c r="B694" s="205"/>
      <c r="C694" s="206"/>
      <c r="D694" s="206"/>
    </row>
    <row r="695" spans="1:4" ht="12.75" x14ac:dyDescent="0.2">
      <c r="A695" s="207"/>
      <c r="B695" s="205"/>
      <c r="C695" s="206"/>
      <c r="D695" s="206"/>
    </row>
    <row r="696" spans="1:4" ht="12.75" x14ac:dyDescent="0.2">
      <c r="A696" s="207"/>
      <c r="B696" s="205"/>
      <c r="C696" s="206"/>
      <c r="D696" s="206"/>
    </row>
    <row r="697" spans="1:4" ht="12.75" x14ac:dyDescent="0.2">
      <c r="A697" s="207"/>
      <c r="B697" s="205"/>
      <c r="C697" s="206"/>
      <c r="D697" s="206"/>
    </row>
    <row r="698" spans="1:4" ht="12.75" x14ac:dyDescent="0.2">
      <c r="A698" s="207"/>
      <c r="B698" s="205"/>
      <c r="C698" s="206"/>
      <c r="D698" s="206"/>
    </row>
    <row r="699" spans="1:4" ht="12.75" x14ac:dyDescent="0.2">
      <c r="A699" s="207"/>
      <c r="B699" s="205"/>
      <c r="C699" s="206"/>
      <c r="D699" s="206"/>
    </row>
    <row r="700" spans="1:4" ht="12.75" x14ac:dyDescent="0.2">
      <c r="A700" s="207"/>
      <c r="B700" s="205"/>
      <c r="C700" s="206"/>
      <c r="D700" s="206"/>
    </row>
    <row r="701" spans="1:4" ht="12.75" x14ac:dyDescent="0.2">
      <c r="A701" s="207"/>
      <c r="B701" s="205"/>
      <c r="C701" s="206"/>
      <c r="D701" s="206"/>
    </row>
    <row r="702" spans="1:4" ht="12.75" x14ac:dyDescent="0.2">
      <c r="A702" s="207"/>
      <c r="B702" s="205"/>
      <c r="C702" s="206"/>
      <c r="D702" s="206"/>
    </row>
    <row r="703" spans="1:4" ht="12.75" x14ac:dyDescent="0.2">
      <c r="A703" s="207"/>
      <c r="B703" s="205"/>
      <c r="C703" s="206"/>
      <c r="D703" s="206"/>
    </row>
    <row r="704" spans="1:4" ht="12.75" x14ac:dyDescent="0.2">
      <c r="A704" s="207"/>
      <c r="B704" s="205"/>
      <c r="C704" s="206"/>
      <c r="D704" s="206"/>
    </row>
    <row r="705" spans="1:4" ht="12.75" x14ac:dyDescent="0.2">
      <c r="A705" s="207"/>
      <c r="B705" s="205"/>
      <c r="C705" s="206"/>
      <c r="D705" s="206"/>
    </row>
    <row r="706" spans="1:4" ht="12.75" x14ac:dyDescent="0.2">
      <c r="A706" s="207"/>
      <c r="B706" s="205"/>
      <c r="C706" s="206"/>
      <c r="D706" s="206"/>
    </row>
    <row r="707" spans="1:4" ht="12.75" x14ac:dyDescent="0.2">
      <c r="A707" s="207"/>
      <c r="B707" s="205"/>
      <c r="C707" s="206"/>
      <c r="D707" s="206"/>
    </row>
    <row r="708" spans="1:4" ht="12.75" x14ac:dyDescent="0.2">
      <c r="A708" s="207"/>
      <c r="B708" s="205"/>
      <c r="C708" s="206"/>
      <c r="D708" s="206"/>
    </row>
    <row r="709" spans="1:4" ht="12.75" x14ac:dyDescent="0.2">
      <c r="A709" s="207"/>
      <c r="B709" s="205"/>
      <c r="C709" s="206"/>
      <c r="D709" s="206"/>
    </row>
    <row r="710" spans="1:4" ht="12.75" x14ac:dyDescent="0.2">
      <c r="A710" s="207"/>
      <c r="B710" s="205"/>
      <c r="C710" s="206"/>
      <c r="D710" s="206"/>
    </row>
    <row r="711" spans="1:4" ht="12.75" x14ac:dyDescent="0.2">
      <c r="A711" s="207"/>
      <c r="B711" s="205"/>
      <c r="C711" s="206"/>
      <c r="D711" s="206"/>
    </row>
    <row r="712" spans="1:4" ht="12.75" x14ac:dyDescent="0.2">
      <c r="A712" s="207"/>
      <c r="B712" s="205"/>
      <c r="C712" s="206"/>
      <c r="D712" s="206"/>
    </row>
    <row r="713" spans="1:4" ht="12.75" x14ac:dyDescent="0.2">
      <c r="A713" s="207"/>
      <c r="B713" s="205"/>
      <c r="C713" s="206"/>
      <c r="D713" s="206"/>
    </row>
    <row r="714" spans="1:4" ht="12.75" x14ac:dyDescent="0.2">
      <c r="A714" s="207"/>
      <c r="B714" s="205"/>
      <c r="C714" s="206"/>
      <c r="D714" s="206"/>
    </row>
    <row r="715" spans="1:4" ht="12.75" x14ac:dyDescent="0.2">
      <c r="A715" s="207"/>
      <c r="B715" s="205"/>
      <c r="C715" s="206"/>
      <c r="D715" s="206"/>
    </row>
    <row r="716" spans="1:4" ht="12.75" x14ac:dyDescent="0.2">
      <c r="A716" s="207"/>
      <c r="B716" s="205"/>
      <c r="C716" s="206"/>
      <c r="D716" s="206"/>
    </row>
    <row r="717" spans="1:4" ht="12.75" x14ac:dyDescent="0.2">
      <c r="A717" s="207"/>
      <c r="B717" s="205"/>
      <c r="C717" s="206"/>
      <c r="D717" s="206"/>
    </row>
    <row r="718" spans="1:4" ht="12.75" x14ac:dyDescent="0.2">
      <c r="A718" s="207"/>
      <c r="B718" s="205"/>
      <c r="C718" s="206"/>
      <c r="D718" s="206"/>
    </row>
    <row r="719" spans="1:4" ht="12.75" x14ac:dyDescent="0.2">
      <c r="A719" s="207"/>
      <c r="B719" s="205"/>
      <c r="C719" s="206"/>
      <c r="D719" s="206"/>
    </row>
    <row r="720" spans="1:4" ht="12.75" x14ac:dyDescent="0.2">
      <c r="A720" s="207"/>
      <c r="B720" s="205"/>
      <c r="C720" s="206"/>
      <c r="D720" s="206"/>
    </row>
    <row r="721" spans="1:4" ht="12.75" x14ac:dyDescent="0.2">
      <c r="A721" s="207"/>
      <c r="B721" s="205"/>
      <c r="C721" s="206"/>
      <c r="D721" s="206"/>
    </row>
    <row r="722" spans="1:4" ht="12.75" x14ac:dyDescent="0.2">
      <c r="A722" s="207"/>
      <c r="B722" s="205"/>
      <c r="C722" s="206"/>
      <c r="D722" s="206"/>
    </row>
    <row r="723" spans="1:4" ht="12.75" x14ac:dyDescent="0.2">
      <c r="A723" s="207"/>
      <c r="B723" s="205"/>
      <c r="C723" s="206"/>
      <c r="D723" s="206"/>
    </row>
    <row r="724" spans="1:4" ht="12.75" x14ac:dyDescent="0.2">
      <c r="A724" s="207"/>
      <c r="B724" s="205"/>
      <c r="C724" s="206"/>
      <c r="D724" s="206"/>
    </row>
    <row r="725" spans="1:4" ht="12.75" x14ac:dyDescent="0.2">
      <c r="A725" s="207"/>
      <c r="B725" s="205"/>
      <c r="C725" s="206"/>
      <c r="D725" s="206"/>
    </row>
    <row r="726" spans="1:4" ht="12.75" x14ac:dyDescent="0.2">
      <c r="A726" s="207"/>
      <c r="B726" s="205"/>
      <c r="C726" s="206"/>
      <c r="D726" s="206"/>
    </row>
    <row r="727" spans="1:4" ht="12.75" x14ac:dyDescent="0.2">
      <c r="A727" s="207"/>
      <c r="B727" s="205"/>
      <c r="C727" s="206"/>
      <c r="D727" s="206"/>
    </row>
    <row r="728" spans="1:4" ht="12.75" x14ac:dyDescent="0.2">
      <c r="A728" s="207"/>
      <c r="B728" s="205"/>
      <c r="C728" s="206"/>
      <c r="D728" s="206"/>
    </row>
    <row r="729" spans="1:4" ht="12.75" x14ac:dyDescent="0.2">
      <c r="A729" s="207"/>
      <c r="B729" s="205"/>
      <c r="C729" s="206"/>
      <c r="D729" s="206"/>
    </row>
    <row r="730" spans="1:4" ht="12.75" x14ac:dyDescent="0.2">
      <c r="A730" s="207"/>
      <c r="B730" s="205"/>
      <c r="C730" s="206"/>
      <c r="D730" s="206"/>
    </row>
    <row r="731" spans="1:4" ht="12.75" x14ac:dyDescent="0.2">
      <c r="A731" s="207"/>
      <c r="B731" s="205"/>
      <c r="C731" s="206"/>
      <c r="D731" s="206"/>
    </row>
    <row r="732" spans="1:4" ht="12.75" x14ac:dyDescent="0.2">
      <c r="A732" s="207"/>
      <c r="B732" s="205"/>
      <c r="C732" s="206"/>
      <c r="D732" s="206"/>
    </row>
    <row r="733" spans="1:4" ht="12.75" x14ac:dyDescent="0.2">
      <c r="A733" s="207"/>
      <c r="B733" s="205"/>
      <c r="C733" s="206"/>
      <c r="D733" s="206"/>
    </row>
    <row r="734" spans="1:4" ht="12.75" x14ac:dyDescent="0.2">
      <c r="A734" s="207"/>
      <c r="B734" s="205"/>
      <c r="C734" s="206"/>
      <c r="D734" s="206"/>
    </row>
    <row r="735" spans="1:4" ht="12.75" x14ac:dyDescent="0.2">
      <c r="A735" s="207"/>
      <c r="B735" s="205"/>
      <c r="C735" s="206"/>
      <c r="D735" s="206"/>
    </row>
    <row r="736" spans="1:4" ht="12.75" x14ac:dyDescent="0.2">
      <c r="A736" s="207"/>
      <c r="B736" s="205"/>
      <c r="C736" s="206"/>
      <c r="D736" s="206"/>
    </row>
    <row r="737" spans="1:4" ht="12.75" x14ac:dyDescent="0.2">
      <c r="A737" s="207"/>
      <c r="B737" s="205"/>
      <c r="C737" s="206"/>
      <c r="D737" s="206"/>
    </row>
    <row r="738" spans="1:4" ht="12.75" x14ac:dyDescent="0.2">
      <c r="A738" s="207"/>
      <c r="B738" s="205"/>
      <c r="C738" s="206"/>
      <c r="D738" s="206"/>
    </row>
    <row r="739" spans="1:4" ht="12.75" x14ac:dyDescent="0.2">
      <c r="A739" s="207"/>
      <c r="B739" s="205"/>
      <c r="C739" s="206"/>
      <c r="D739" s="206"/>
    </row>
    <row r="740" spans="1:4" ht="12.75" x14ac:dyDescent="0.2">
      <c r="A740" s="207"/>
      <c r="B740" s="205"/>
      <c r="C740" s="206"/>
      <c r="D740" s="206"/>
    </row>
    <row r="741" spans="1:4" ht="12.75" x14ac:dyDescent="0.2">
      <c r="A741" s="207"/>
      <c r="B741" s="205"/>
      <c r="C741" s="206"/>
      <c r="D741" s="206"/>
    </row>
    <row r="742" spans="1:4" ht="12.75" x14ac:dyDescent="0.2">
      <c r="A742" s="207"/>
      <c r="B742" s="205"/>
      <c r="C742" s="206"/>
      <c r="D742" s="206"/>
    </row>
    <row r="743" spans="1:4" ht="12.75" x14ac:dyDescent="0.2">
      <c r="A743" s="207"/>
      <c r="B743" s="205"/>
      <c r="C743" s="206"/>
      <c r="D743" s="206"/>
    </row>
    <row r="744" spans="1:4" ht="12.75" x14ac:dyDescent="0.2">
      <c r="A744" s="207"/>
      <c r="B744" s="205"/>
      <c r="C744" s="206"/>
      <c r="D744" s="206"/>
    </row>
    <row r="745" spans="1:4" ht="12.75" x14ac:dyDescent="0.2">
      <c r="A745" s="207"/>
      <c r="B745" s="205"/>
      <c r="C745" s="206"/>
      <c r="D745" s="206"/>
    </row>
    <row r="746" spans="1:4" ht="12.75" x14ac:dyDescent="0.2">
      <c r="A746" s="207"/>
      <c r="B746" s="205"/>
      <c r="C746" s="206"/>
      <c r="D746" s="206"/>
    </row>
    <row r="747" spans="1:4" ht="12.75" x14ac:dyDescent="0.2">
      <c r="A747" s="207"/>
      <c r="B747" s="205"/>
      <c r="C747" s="206"/>
      <c r="D747" s="206"/>
    </row>
    <row r="748" spans="1:4" ht="12.75" x14ac:dyDescent="0.2">
      <c r="A748" s="207"/>
      <c r="B748" s="205"/>
      <c r="C748" s="206"/>
      <c r="D748" s="206"/>
    </row>
    <row r="749" spans="1:4" ht="12.75" x14ac:dyDescent="0.2">
      <c r="A749" s="207"/>
      <c r="B749" s="205"/>
      <c r="C749" s="206"/>
      <c r="D749" s="206"/>
    </row>
    <row r="750" spans="1:4" ht="12.75" x14ac:dyDescent="0.2">
      <c r="A750" s="207"/>
      <c r="B750" s="205"/>
      <c r="C750" s="206"/>
      <c r="D750" s="206"/>
    </row>
    <row r="751" spans="1:4" ht="12.75" x14ac:dyDescent="0.2">
      <c r="A751" s="207"/>
      <c r="B751" s="205"/>
      <c r="C751" s="206"/>
      <c r="D751" s="206"/>
    </row>
    <row r="752" spans="1:4" ht="12.75" x14ac:dyDescent="0.2">
      <c r="A752" s="207"/>
      <c r="B752" s="205"/>
      <c r="C752" s="206"/>
      <c r="D752" s="206"/>
    </row>
    <row r="753" spans="1:4" ht="12.75" x14ac:dyDescent="0.2">
      <c r="A753" s="207"/>
      <c r="B753" s="205"/>
      <c r="C753" s="206"/>
      <c r="D753" s="206"/>
    </row>
    <row r="754" spans="1:4" ht="12.75" x14ac:dyDescent="0.2">
      <c r="A754" s="207"/>
      <c r="B754" s="205"/>
      <c r="C754" s="206"/>
      <c r="D754" s="206"/>
    </row>
    <row r="755" spans="1:4" ht="12.75" x14ac:dyDescent="0.2">
      <c r="A755" s="207"/>
      <c r="B755" s="205"/>
      <c r="C755" s="206"/>
      <c r="D755" s="206"/>
    </row>
    <row r="756" spans="1:4" ht="12.75" x14ac:dyDescent="0.2">
      <c r="A756" s="207"/>
      <c r="B756" s="205"/>
      <c r="C756" s="206"/>
      <c r="D756" s="206"/>
    </row>
    <row r="757" spans="1:4" ht="12.75" x14ac:dyDescent="0.2">
      <c r="A757" s="207"/>
      <c r="B757" s="205"/>
      <c r="C757" s="206"/>
      <c r="D757" s="206"/>
    </row>
    <row r="758" spans="1:4" ht="12.75" x14ac:dyDescent="0.2">
      <c r="A758" s="207"/>
      <c r="B758" s="205"/>
      <c r="C758" s="206"/>
      <c r="D758" s="206"/>
    </row>
    <row r="759" spans="1:4" ht="12.75" x14ac:dyDescent="0.2">
      <c r="A759" s="207"/>
      <c r="B759" s="205"/>
      <c r="C759" s="206"/>
      <c r="D759" s="206"/>
    </row>
    <row r="760" spans="1:4" ht="12.75" x14ac:dyDescent="0.2">
      <c r="A760" s="207"/>
      <c r="B760" s="205"/>
      <c r="C760" s="206"/>
      <c r="D760" s="206"/>
    </row>
    <row r="761" spans="1:4" ht="12.75" x14ac:dyDescent="0.2">
      <c r="A761" s="207"/>
      <c r="B761" s="205"/>
      <c r="C761" s="206"/>
      <c r="D761" s="206"/>
    </row>
    <row r="762" spans="1:4" ht="12.75" x14ac:dyDescent="0.2">
      <c r="A762" s="207"/>
      <c r="B762" s="205"/>
      <c r="C762" s="206"/>
      <c r="D762" s="206"/>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46" customWidth="1"/>
    <col min="2" max="2" width="37.42578125" style="146" bestFit="1" customWidth="1"/>
    <col min="3" max="3" width="19" style="147" customWidth="1"/>
    <col min="4" max="4" width="5.42578125" style="146" bestFit="1" customWidth="1"/>
    <col min="5" max="5" width="4.5703125" style="146" customWidth="1"/>
    <col min="6" max="6" width="29.140625" style="146" bestFit="1" customWidth="1"/>
    <col min="7" max="7" width="11.5703125" style="146"/>
    <col min="8" max="8" width="64.5703125" style="146" bestFit="1" customWidth="1"/>
    <col min="9" max="16384" width="11.5703125" style="146"/>
  </cols>
  <sheetData>
    <row r="1" spans="1:8" ht="26.25" customHeight="1" x14ac:dyDescent="0.35">
      <c r="A1" s="149" t="s">
        <v>30</v>
      </c>
      <c r="H1" s="148"/>
    </row>
    <row r="2" spans="1:8" ht="12.75" customHeight="1" x14ac:dyDescent="0.2">
      <c r="A2" s="149"/>
    </row>
    <row r="3" spans="1:8" ht="12.75" customHeight="1" x14ac:dyDescent="0.2">
      <c r="A3" s="149"/>
    </row>
    <row r="4" spans="1:8" ht="12.75" customHeight="1" x14ac:dyDescent="0.2">
      <c r="A4" s="149"/>
    </row>
    <row r="5" spans="1:8" ht="12.75" customHeight="1" x14ac:dyDescent="0.2">
      <c r="A5" s="149"/>
    </row>
    <row r="6" spans="1:8" ht="12.75" customHeight="1" x14ac:dyDescent="0.2">
      <c r="A6" s="149"/>
    </row>
    <row r="7" spans="1:8" ht="12.75" customHeight="1" x14ac:dyDescent="0.2">
      <c r="A7" s="149"/>
    </row>
    <row r="8" spans="1:8" ht="12.75" customHeight="1" x14ac:dyDescent="0.2">
      <c r="A8" s="149"/>
    </row>
    <row r="9" spans="1:8" ht="12.75" customHeight="1" x14ac:dyDescent="0.2">
      <c r="A9" s="149"/>
    </row>
    <row r="10" spans="1:8" ht="12.75" customHeight="1" x14ac:dyDescent="0.2">
      <c r="A10" s="149"/>
    </row>
    <row r="11" spans="1:8" ht="12.75" customHeight="1" x14ac:dyDescent="0.2">
      <c r="A11" s="149"/>
    </row>
    <row r="12" spans="1:8" ht="12.75" customHeight="1" x14ac:dyDescent="0.2">
      <c r="A12" s="149"/>
    </row>
    <row r="13" spans="1:8" ht="12.75" customHeight="1" x14ac:dyDescent="0.2">
      <c r="A13" s="149"/>
    </row>
    <row r="14" spans="1:8" ht="12.75" customHeight="1" x14ac:dyDescent="0.2">
      <c r="A14" s="149"/>
    </row>
    <row r="15" spans="1:8" ht="12.75" customHeight="1" x14ac:dyDescent="0.2">
      <c r="A15" s="149"/>
    </row>
    <row r="16" spans="1:8" ht="12.75" customHeight="1" x14ac:dyDescent="0.2">
      <c r="A16" s="149"/>
    </row>
    <row r="17" spans="1:8" ht="12.75" customHeight="1" x14ac:dyDescent="0.2">
      <c r="A17" s="149"/>
    </row>
    <row r="18" spans="1:8" ht="12.75" customHeight="1" x14ac:dyDescent="0.2">
      <c r="A18" s="149"/>
    </row>
    <row r="19" spans="1:8" ht="12.75" customHeight="1" x14ac:dyDescent="0.2">
      <c r="A19" s="149"/>
    </row>
    <row r="20" spans="1:8" ht="12.75" customHeight="1" x14ac:dyDescent="0.2">
      <c r="A20" s="149"/>
    </row>
    <row r="21" spans="1:8" ht="12.75" customHeight="1" x14ac:dyDescent="0.2">
      <c r="A21" s="149"/>
    </row>
    <row r="22" spans="1:8" ht="12.75" customHeight="1" x14ac:dyDescent="0.2">
      <c r="A22" s="149"/>
    </row>
    <row r="23" spans="1:8" ht="12.75" customHeight="1" x14ac:dyDescent="0.2">
      <c r="A23" s="149"/>
    </row>
    <row r="24" spans="1:8" ht="12.75" customHeight="1" x14ac:dyDescent="0.2">
      <c r="A24" s="149"/>
    </row>
    <row r="25" spans="1:8" ht="12.75" customHeight="1" x14ac:dyDescent="0.2">
      <c r="A25" s="149"/>
    </row>
    <row r="26" spans="1:8" ht="12.75" customHeight="1" x14ac:dyDescent="0.2">
      <c r="A26" s="149"/>
    </row>
    <row r="27" spans="1:8" ht="12.75" customHeight="1" x14ac:dyDescent="0.2">
      <c r="A27" s="149"/>
    </row>
    <row r="28" spans="1:8" s="151" customFormat="1" ht="51" x14ac:dyDescent="0.2">
      <c r="A28" s="54" t="s">
        <v>223</v>
      </c>
      <c r="B28" s="54" t="s">
        <v>224</v>
      </c>
      <c r="C28" s="54" t="s">
        <v>451</v>
      </c>
      <c r="D28" s="150"/>
      <c r="E28" s="150"/>
      <c r="F28" s="54" t="s">
        <v>452</v>
      </c>
      <c r="G28" s="54" t="s">
        <v>453</v>
      </c>
      <c r="H28" s="54" t="s">
        <v>454</v>
      </c>
    </row>
    <row r="29" spans="1:8" x14ac:dyDescent="0.2">
      <c r="A29" s="156">
        <v>3</v>
      </c>
      <c r="B29" s="152" t="s">
        <v>225</v>
      </c>
      <c r="C29" s="155" t="s">
        <v>460</v>
      </c>
      <c r="F29" s="146" t="s">
        <v>457</v>
      </c>
      <c r="G29" s="153">
        <v>43626</v>
      </c>
      <c r="H29" s="146" t="s">
        <v>458</v>
      </c>
    </row>
    <row r="30" spans="1:8" x14ac:dyDescent="0.2">
      <c r="A30" s="156">
        <v>4</v>
      </c>
      <c r="B30" s="152" t="s">
        <v>225</v>
      </c>
      <c r="C30" s="155" t="s">
        <v>460</v>
      </c>
      <c r="F30" s="146" t="s">
        <v>462</v>
      </c>
      <c r="G30" s="153">
        <v>43626</v>
      </c>
      <c r="H30" s="146" t="s">
        <v>458</v>
      </c>
    </row>
    <row r="31" spans="1:8" x14ac:dyDescent="0.2">
      <c r="A31" s="156">
        <v>5</v>
      </c>
      <c r="B31" s="152" t="s">
        <v>226</v>
      </c>
      <c r="C31" s="155" t="s">
        <v>460</v>
      </c>
      <c r="F31" s="146" t="s">
        <v>461</v>
      </c>
      <c r="G31" s="153">
        <v>43626</v>
      </c>
      <c r="H31" s="146" t="s">
        <v>458</v>
      </c>
    </row>
    <row r="32" spans="1:8" x14ac:dyDescent="0.2">
      <c r="A32" s="156">
        <v>6</v>
      </c>
      <c r="B32" s="152" t="s">
        <v>227</v>
      </c>
      <c r="C32" s="155" t="s">
        <v>460</v>
      </c>
      <c r="F32" s="146" t="s">
        <v>463</v>
      </c>
      <c r="G32" s="153">
        <v>43626</v>
      </c>
      <c r="H32" s="146" t="s">
        <v>464</v>
      </c>
    </row>
    <row r="33" spans="1:8" x14ac:dyDescent="0.2">
      <c r="A33" s="156">
        <v>7</v>
      </c>
      <c r="B33" s="152" t="s">
        <v>227</v>
      </c>
      <c r="C33" s="155" t="s">
        <v>460</v>
      </c>
      <c r="G33" s="153"/>
      <c r="H33" s="154"/>
    </row>
    <row r="34" spans="1:8" x14ac:dyDescent="0.2">
      <c r="A34" s="156">
        <v>8</v>
      </c>
      <c r="B34" s="152" t="s">
        <v>227</v>
      </c>
      <c r="C34" s="155" t="s">
        <v>460</v>
      </c>
      <c r="F34" s="154"/>
      <c r="G34" s="153"/>
    </row>
    <row r="35" spans="1:8" x14ac:dyDescent="0.2">
      <c r="A35" s="156">
        <v>9</v>
      </c>
      <c r="B35" s="152" t="s">
        <v>227</v>
      </c>
      <c r="C35" s="155" t="s">
        <v>460</v>
      </c>
      <c r="G35" s="153"/>
      <c r="H35" s="154"/>
    </row>
    <row r="36" spans="1:8" x14ac:dyDescent="0.2">
      <c r="A36" s="156">
        <v>10</v>
      </c>
      <c r="B36" s="152" t="s">
        <v>227</v>
      </c>
      <c r="C36" s="155" t="s">
        <v>460</v>
      </c>
      <c r="G36" s="153"/>
      <c r="H36" s="154"/>
    </row>
    <row r="37" spans="1:8" x14ac:dyDescent="0.2">
      <c r="A37" s="156">
        <v>11</v>
      </c>
      <c r="B37" s="152" t="s">
        <v>227</v>
      </c>
      <c r="C37" s="155" t="s">
        <v>460</v>
      </c>
      <c r="G37" s="153"/>
    </row>
    <row r="38" spans="1:8" x14ac:dyDescent="0.2">
      <c r="A38" s="156">
        <v>12</v>
      </c>
      <c r="B38" s="152" t="s">
        <v>227</v>
      </c>
      <c r="C38" s="155" t="s">
        <v>460</v>
      </c>
      <c r="G38" s="153"/>
    </row>
    <row r="39" spans="1:8" x14ac:dyDescent="0.2">
      <c r="A39" s="156">
        <v>13</v>
      </c>
      <c r="B39" s="152" t="s">
        <v>228</v>
      </c>
      <c r="C39" s="155" t="s">
        <v>460</v>
      </c>
      <c r="G39" s="153"/>
    </row>
    <row r="40" spans="1:8" x14ac:dyDescent="0.2">
      <c r="A40" s="156">
        <v>15</v>
      </c>
      <c r="B40" s="152" t="s">
        <v>228</v>
      </c>
      <c r="C40" s="155" t="s">
        <v>460</v>
      </c>
      <c r="F40" s="154"/>
      <c r="G40" s="153"/>
      <c r="H40" s="154"/>
    </row>
    <row r="41" spans="1:8" x14ac:dyDescent="0.2">
      <c r="A41" s="156">
        <v>16</v>
      </c>
      <c r="B41" s="152" t="s">
        <v>229</v>
      </c>
      <c r="C41" s="155" t="s">
        <v>460</v>
      </c>
      <c r="G41" s="153"/>
      <c r="H41" s="154"/>
    </row>
    <row r="42" spans="1:8" x14ac:dyDescent="0.2">
      <c r="A42" s="156">
        <v>17</v>
      </c>
      <c r="B42" s="152" t="s">
        <v>229</v>
      </c>
      <c r="C42" s="155" t="s">
        <v>460</v>
      </c>
      <c r="G42" s="153"/>
    </row>
    <row r="43" spans="1:8" x14ac:dyDescent="0.2">
      <c r="A43" s="156">
        <v>18</v>
      </c>
      <c r="B43" s="152" t="s">
        <v>229</v>
      </c>
      <c r="C43" s="155" t="s">
        <v>460</v>
      </c>
      <c r="G43" s="153"/>
    </row>
    <row r="44" spans="1:8" x14ac:dyDescent="0.2">
      <c r="A44" s="156">
        <v>19</v>
      </c>
      <c r="B44" s="152" t="s">
        <v>229</v>
      </c>
      <c r="C44" s="155" t="s">
        <v>460</v>
      </c>
      <c r="G44" s="153"/>
    </row>
    <row r="45" spans="1:8" x14ac:dyDescent="0.2">
      <c r="A45" s="156">
        <v>20</v>
      </c>
      <c r="B45" s="152" t="s">
        <v>229</v>
      </c>
      <c r="C45" s="155" t="s">
        <v>460</v>
      </c>
      <c r="G45" s="153"/>
    </row>
    <row r="46" spans="1:8" x14ac:dyDescent="0.2">
      <c r="A46" s="156">
        <v>21</v>
      </c>
      <c r="B46" s="152" t="s">
        <v>229</v>
      </c>
      <c r="C46" s="155" t="s">
        <v>460</v>
      </c>
      <c r="G46" s="153"/>
    </row>
    <row r="47" spans="1:8" x14ac:dyDescent="0.2">
      <c r="A47" s="156">
        <v>22</v>
      </c>
      <c r="B47" s="152" t="s">
        <v>229</v>
      </c>
      <c r="C47" s="155" t="s">
        <v>460</v>
      </c>
      <c r="G47" s="153"/>
    </row>
    <row r="48" spans="1:8" x14ac:dyDescent="0.2">
      <c r="A48" s="156">
        <v>23</v>
      </c>
      <c r="B48" s="152" t="s">
        <v>230</v>
      </c>
      <c r="C48" s="155" t="s">
        <v>460</v>
      </c>
      <c r="G48" s="153"/>
    </row>
    <row r="49" spans="1:8" x14ac:dyDescent="0.2">
      <c r="A49" s="156">
        <v>24</v>
      </c>
      <c r="B49" s="152" t="s">
        <v>230</v>
      </c>
      <c r="C49" s="155" t="s">
        <v>460</v>
      </c>
      <c r="G49" s="153"/>
    </row>
    <row r="50" spans="1:8" x14ac:dyDescent="0.2">
      <c r="A50" s="156">
        <v>25</v>
      </c>
      <c r="B50" s="152" t="s">
        <v>230</v>
      </c>
      <c r="C50" s="155" t="s">
        <v>460</v>
      </c>
      <c r="G50" s="153"/>
    </row>
    <row r="51" spans="1:8" x14ac:dyDescent="0.2">
      <c r="A51" s="156">
        <v>26</v>
      </c>
      <c r="B51" s="152" t="s">
        <v>230</v>
      </c>
      <c r="C51" s="155" t="s">
        <v>460</v>
      </c>
      <c r="G51" s="153"/>
    </row>
    <row r="52" spans="1:8" x14ac:dyDescent="0.2">
      <c r="A52" s="156">
        <v>28</v>
      </c>
      <c r="B52" s="152" t="s">
        <v>230</v>
      </c>
      <c r="C52" s="155" t="s">
        <v>460</v>
      </c>
      <c r="G52" s="153"/>
    </row>
    <row r="53" spans="1:8" x14ac:dyDescent="0.2">
      <c r="A53" s="156">
        <v>29</v>
      </c>
      <c r="B53" s="152" t="s">
        <v>230</v>
      </c>
      <c r="C53" s="155" t="s">
        <v>460</v>
      </c>
      <c r="G53" s="153"/>
    </row>
    <row r="54" spans="1:8" x14ac:dyDescent="0.2">
      <c r="A54" s="156">
        <v>30</v>
      </c>
      <c r="B54" s="152" t="s">
        <v>230</v>
      </c>
      <c r="C54" s="155" t="s">
        <v>460</v>
      </c>
      <c r="G54" s="153"/>
    </row>
    <row r="55" spans="1:8" x14ac:dyDescent="0.2">
      <c r="A55" s="156">
        <v>31</v>
      </c>
      <c r="B55" s="152" t="s">
        <v>230</v>
      </c>
      <c r="C55" s="155" t="s">
        <v>460</v>
      </c>
      <c r="G55" s="153"/>
    </row>
    <row r="56" spans="1:8" x14ac:dyDescent="0.2">
      <c r="A56" s="156">
        <v>32</v>
      </c>
      <c r="B56" s="152" t="s">
        <v>230</v>
      </c>
      <c r="C56" s="155" t="s">
        <v>460</v>
      </c>
      <c r="F56" s="154"/>
      <c r="G56" s="153"/>
      <c r="H56" s="154"/>
    </row>
    <row r="57" spans="1:8" x14ac:dyDescent="0.2">
      <c r="A57" s="156">
        <v>33</v>
      </c>
      <c r="B57" s="152" t="s">
        <v>230</v>
      </c>
      <c r="C57" s="155" t="s">
        <v>460</v>
      </c>
      <c r="F57" s="154"/>
      <c r="G57" s="153"/>
      <c r="H57" s="154"/>
    </row>
    <row r="58" spans="1:8" x14ac:dyDescent="0.2">
      <c r="A58" s="156">
        <v>34</v>
      </c>
      <c r="B58" s="152" t="s">
        <v>230</v>
      </c>
      <c r="C58" s="155" t="s">
        <v>460</v>
      </c>
      <c r="F58" s="154"/>
      <c r="G58" s="153"/>
      <c r="H58" s="154"/>
    </row>
    <row r="59" spans="1:8" x14ac:dyDescent="0.2">
      <c r="A59" s="156">
        <v>35</v>
      </c>
      <c r="B59" s="152" t="s">
        <v>230</v>
      </c>
      <c r="C59" s="155" t="s">
        <v>460</v>
      </c>
      <c r="F59" s="154"/>
      <c r="G59" s="153"/>
      <c r="H59" s="154"/>
    </row>
    <row r="60" spans="1:8" x14ac:dyDescent="0.2">
      <c r="A60" s="156">
        <v>36</v>
      </c>
      <c r="B60" s="152" t="s">
        <v>230</v>
      </c>
      <c r="C60" s="155" t="s">
        <v>460</v>
      </c>
      <c r="F60" s="154"/>
      <c r="G60" s="153"/>
      <c r="H60" s="154"/>
    </row>
    <row r="61" spans="1:8" x14ac:dyDescent="0.2">
      <c r="A61" s="156">
        <v>37</v>
      </c>
      <c r="B61" s="152" t="s">
        <v>230</v>
      </c>
      <c r="C61" s="155" t="s">
        <v>460</v>
      </c>
      <c r="F61" s="154"/>
      <c r="G61" s="153"/>
      <c r="H61" s="154"/>
    </row>
    <row r="62" spans="1:8" x14ac:dyDescent="0.2">
      <c r="A62" s="156">
        <v>38</v>
      </c>
      <c r="B62" s="152" t="s">
        <v>230</v>
      </c>
      <c r="C62" s="155" t="s">
        <v>460</v>
      </c>
      <c r="F62" s="154"/>
      <c r="G62" s="153"/>
      <c r="H62" s="154"/>
    </row>
    <row r="63" spans="1:8" x14ac:dyDescent="0.2">
      <c r="A63" s="156">
        <v>39</v>
      </c>
      <c r="B63" s="152" t="s">
        <v>230</v>
      </c>
      <c r="C63" s="155" t="s">
        <v>460</v>
      </c>
      <c r="F63" s="154"/>
      <c r="G63" s="153"/>
      <c r="H63" s="154"/>
    </row>
    <row r="64" spans="1:8" x14ac:dyDescent="0.2">
      <c r="A64" s="156">
        <v>40</v>
      </c>
      <c r="B64" s="152" t="s">
        <v>229</v>
      </c>
      <c r="C64" s="155" t="s">
        <v>460</v>
      </c>
      <c r="F64" s="154"/>
      <c r="G64" s="153"/>
      <c r="H64" s="154"/>
    </row>
    <row r="65" spans="1:8" x14ac:dyDescent="0.2">
      <c r="A65" s="156">
        <v>41</v>
      </c>
      <c r="B65" s="152" t="s">
        <v>231</v>
      </c>
      <c r="C65" s="155" t="s">
        <v>460</v>
      </c>
      <c r="F65" s="154"/>
      <c r="G65" s="153"/>
      <c r="H65" s="154"/>
    </row>
    <row r="66" spans="1:8" x14ac:dyDescent="0.2">
      <c r="A66" s="156">
        <v>42</v>
      </c>
      <c r="B66" s="152" t="s">
        <v>232</v>
      </c>
      <c r="C66" s="155" t="s">
        <v>460</v>
      </c>
      <c r="F66" s="154"/>
      <c r="G66" s="153"/>
      <c r="H66" s="154"/>
    </row>
    <row r="67" spans="1:8" x14ac:dyDescent="0.2">
      <c r="A67" s="156">
        <v>43</v>
      </c>
      <c r="B67" s="152" t="s">
        <v>232</v>
      </c>
      <c r="C67" s="155" t="s">
        <v>460</v>
      </c>
      <c r="F67" s="154"/>
      <c r="G67" s="153"/>
      <c r="H67" s="154"/>
    </row>
    <row r="68" spans="1:8" x14ac:dyDescent="0.2">
      <c r="A68" s="156">
        <v>44</v>
      </c>
      <c r="B68" s="152" t="s">
        <v>231</v>
      </c>
      <c r="C68" s="155" t="s">
        <v>460</v>
      </c>
      <c r="F68" s="154"/>
      <c r="G68" s="153"/>
      <c r="H68" s="154"/>
    </row>
    <row r="69" spans="1:8" x14ac:dyDescent="0.2">
      <c r="A69" s="156">
        <v>45</v>
      </c>
      <c r="B69" s="152" t="s">
        <v>233</v>
      </c>
      <c r="C69" s="155" t="s">
        <v>460</v>
      </c>
      <c r="F69" s="154"/>
      <c r="G69" s="153"/>
      <c r="H69" s="154"/>
    </row>
    <row r="70" spans="1:8" x14ac:dyDescent="0.2">
      <c r="A70" s="156">
        <v>46</v>
      </c>
      <c r="B70" s="152" t="s">
        <v>234</v>
      </c>
      <c r="C70" s="155" t="s">
        <v>460</v>
      </c>
      <c r="F70" s="154"/>
      <c r="G70" s="153"/>
      <c r="H70" s="154"/>
    </row>
    <row r="71" spans="1:8" x14ac:dyDescent="0.2">
      <c r="A71" s="156">
        <v>47</v>
      </c>
      <c r="B71" s="152" t="s">
        <v>235</v>
      </c>
      <c r="C71" s="155" t="s">
        <v>460</v>
      </c>
      <c r="F71" s="154"/>
      <c r="G71" s="153"/>
      <c r="H71" s="154"/>
    </row>
    <row r="72" spans="1:8" x14ac:dyDescent="0.2">
      <c r="A72" s="156">
        <v>48</v>
      </c>
      <c r="B72" s="152" t="s">
        <v>236</v>
      </c>
      <c r="C72" s="155" t="s">
        <v>460</v>
      </c>
      <c r="F72" s="154"/>
      <c r="G72" s="153"/>
      <c r="H72" s="154"/>
    </row>
    <row r="73" spans="1:8" x14ac:dyDescent="0.2">
      <c r="A73" s="156">
        <v>49</v>
      </c>
      <c r="B73" s="152" t="s">
        <v>229</v>
      </c>
      <c r="C73" s="155" t="s">
        <v>460</v>
      </c>
      <c r="F73" s="154"/>
      <c r="G73" s="153"/>
      <c r="H73" s="154"/>
    </row>
    <row r="74" spans="1:8" x14ac:dyDescent="0.2">
      <c r="A74" s="156">
        <v>50</v>
      </c>
      <c r="B74" s="152" t="s">
        <v>237</v>
      </c>
      <c r="C74" s="155" t="s">
        <v>460</v>
      </c>
      <c r="F74" s="154"/>
      <c r="G74" s="153"/>
      <c r="H74" s="154"/>
    </row>
    <row r="75" spans="1:8" x14ac:dyDescent="0.2">
      <c r="A75" s="156">
        <v>51</v>
      </c>
      <c r="B75" s="152" t="s">
        <v>238</v>
      </c>
      <c r="C75" s="155" t="s">
        <v>459</v>
      </c>
      <c r="F75" s="154"/>
      <c r="G75" s="153"/>
      <c r="H75" s="154"/>
    </row>
    <row r="76" spans="1:8" x14ac:dyDescent="0.2">
      <c r="A76" s="156">
        <v>52</v>
      </c>
      <c r="B76" s="152" t="s">
        <v>239</v>
      </c>
      <c r="C76" s="155" t="s">
        <v>460</v>
      </c>
      <c r="F76" s="154"/>
      <c r="G76" s="153"/>
      <c r="H76" s="154"/>
    </row>
    <row r="77" spans="1:8" x14ac:dyDescent="0.2">
      <c r="A77" s="156">
        <v>53</v>
      </c>
      <c r="B77" s="152" t="s">
        <v>239</v>
      </c>
      <c r="C77" s="155" t="s">
        <v>460</v>
      </c>
      <c r="F77" s="154"/>
      <c r="G77" s="153"/>
      <c r="H77" s="154"/>
    </row>
    <row r="78" spans="1:8" x14ac:dyDescent="0.2">
      <c r="A78" s="156">
        <v>55</v>
      </c>
      <c r="B78" s="152" t="s">
        <v>239</v>
      </c>
      <c r="C78" s="155" t="s">
        <v>460</v>
      </c>
      <c r="F78" s="154"/>
      <c r="G78" s="153"/>
      <c r="H78" s="154"/>
    </row>
    <row r="79" spans="1:8" x14ac:dyDescent="0.2">
      <c r="A79" s="156">
        <v>56</v>
      </c>
      <c r="B79" s="152" t="s">
        <v>239</v>
      </c>
      <c r="C79" s="155" t="s">
        <v>460</v>
      </c>
      <c r="F79" s="154"/>
      <c r="G79" s="153"/>
      <c r="H79" s="154"/>
    </row>
    <row r="80" spans="1:8" x14ac:dyDescent="0.2">
      <c r="A80" s="156">
        <v>57</v>
      </c>
      <c r="B80" s="152" t="s">
        <v>239</v>
      </c>
      <c r="C80" s="155" t="s">
        <v>460</v>
      </c>
      <c r="F80" s="154"/>
      <c r="G80" s="153"/>
      <c r="H80" s="154"/>
    </row>
    <row r="81" spans="1:8" x14ac:dyDescent="0.2">
      <c r="A81" s="156">
        <v>58</v>
      </c>
      <c r="B81" s="152" t="s">
        <v>240</v>
      </c>
      <c r="C81" s="155" t="s">
        <v>459</v>
      </c>
      <c r="F81" s="154"/>
      <c r="G81" s="153"/>
      <c r="H81" s="154"/>
    </row>
    <row r="82" spans="1:8" x14ac:dyDescent="0.2">
      <c r="A82" s="156">
        <v>59</v>
      </c>
      <c r="B82" s="152" t="s">
        <v>239</v>
      </c>
      <c r="C82" s="155" t="s">
        <v>460</v>
      </c>
      <c r="F82" s="154"/>
      <c r="G82" s="153"/>
      <c r="H82" s="154"/>
    </row>
    <row r="83" spans="1:8" x14ac:dyDescent="0.2">
      <c r="A83" s="156">
        <v>60</v>
      </c>
      <c r="B83" s="152" t="s">
        <v>239</v>
      </c>
      <c r="C83" s="155" t="s">
        <v>460</v>
      </c>
      <c r="F83" s="154"/>
      <c r="G83" s="153"/>
      <c r="H83" s="154"/>
    </row>
    <row r="84" spans="1:8" x14ac:dyDescent="0.2">
      <c r="A84" s="156">
        <v>62</v>
      </c>
      <c r="B84" s="152" t="s">
        <v>241</v>
      </c>
      <c r="C84" s="155" t="s">
        <v>459</v>
      </c>
    </row>
    <row r="85" spans="1:8" x14ac:dyDescent="0.2">
      <c r="A85" s="156">
        <v>63</v>
      </c>
      <c r="B85" s="152" t="s">
        <v>232</v>
      </c>
      <c r="C85" s="155" t="s">
        <v>460</v>
      </c>
    </row>
    <row r="86" spans="1:8" x14ac:dyDescent="0.2">
      <c r="A86" s="156">
        <v>64</v>
      </c>
      <c r="B86" s="152" t="s">
        <v>239</v>
      </c>
      <c r="C86" s="155" t="s">
        <v>460</v>
      </c>
    </row>
    <row r="87" spans="1:8" x14ac:dyDescent="0.2">
      <c r="A87" s="156">
        <v>65</v>
      </c>
      <c r="B87" s="152" t="s">
        <v>242</v>
      </c>
      <c r="C87" s="155" t="s">
        <v>460</v>
      </c>
    </row>
    <row r="88" spans="1:8" x14ac:dyDescent="0.2">
      <c r="A88" s="156">
        <v>66</v>
      </c>
      <c r="B88" s="152" t="s">
        <v>242</v>
      </c>
      <c r="C88" s="155" t="s">
        <v>460</v>
      </c>
    </row>
    <row r="89" spans="1:8" x14ac:dyDescent="0.2">
      <c r="A89" s="156">
        <v>67</v>
      </c>
      <c r="B89" s="152" t="s">
        <v>243</v>
      </c>
      <c r="C89" s="155" t="s">
        <v>460</v>
      </c>
    </row>
    <row r="90" spans="1:8" x14ac:dyDescent="0.2">
      <c r="A90" s="156">
        <v>71</v>
      </c>
      <c r="B90" s="152" t="s">
        <v>243</v>
      </c>
      <c r="C90" s="155" t="s">
        <v>460</v>
      </c>
    </row>
    <row r="91" spans="1:8" x14ac:dyDescent="0.2">
      <c r="A91" s="156">
        <v>72</v>
      </c>
      <c r="B91" s="152" t="s">
        <v>243</v>
      </c>
      <c r="C91" s="155" t="s">
        <v>460</v>
      </c>
    </row>
    <row r="92" spans="1:8" x14ac:dyDescent="0.2">
      <c r="A92" s="156">
        <v>73</v>
      </c>
      <c r="B92" s="152" t="s">
        <v>243</v>
      </c>
      <c r="C92" s="155" t="s">
        <v>460</v>
      </c>
    </row>
    <row r="93" spans="1:8" x14ac:dyDescent="0.2">
      <c r="A93" s="156">
        <v>74</v>
      </c>
      <c r="B93" s="152" t="s">
        <v>244</v>
      </c>
      <c r="C93" s="155" t="s">
        <v>460</v>
      </c>
    </row>
    <row r="94" spans="1:8" x14ac:dyDescent="0.2">
      <c r="A94" s="156">
        <v>75</v>
      </c>
      <c r="B94" s="152" t="s">
        <v>245</v>
      </c>
      <c r="C94" s="155" t="s">
        <v>460</v>
      </c>
    </row>
    <row r="95" spans="1:8" x14ac:dyDescent="0.2">
      <c r="A95" s="156">
        <v>76</v>
      </c>
      <c r="B95" s="152" t="s">
        <v>245</v>
      </c>
      <c r="C95" s="155" t="s">
        <v>460</v>
      </c>
    </row>
    <row r="96" spans="1:8" x14ac:dyDescent="0.2">
      <c r="A96" s="156">
        <v>77</v>
      </c>
      <c r="B96" s="152" t="s">
        <v>245</v>
      </c>
      <c r="C96" s="155" t="s">
        <v>460</v>
      </c>
    </row>
    <row r="97" spans="1:3" x14ac:dyDescent="0.2">
      <c r="A97" s="156">
        <v>78</v>
      </c>
      <c r="B97" s="152" t="s">
        <v>246</v>
      </c>
      <c r="C97" s="155" t="s">
        <v>460</v>
      </c>
    </row>
    <row r="98" spans="1:3" x14ac:dyDescent="0.2">
      <c r="A98" s="156">
        <v>79</v>
      </c>
      <c r="B98" s="152" t="s">
        <v>247</v>
      </c>
      <c r="C98" s="155" t="s">
        <v>459</v>
      </c>
    </row>
    <row r="99" spans="1:3" x14ac:dyDescent="0.2">
      <c r="A99" s="156">
        <v>80</v>
      </c>
      <c r="B99" s="152" t="s">
        <v>248</v>
      </c>
      <c r="C99" s="155" t="s">
        <v>460</v>
      </c>
    </row>
    <row r="100" spans="1:3" x14ac:dyDescent="0.2">
      <c r="A100" s="156">
        <v>81</v>
      </c>
      <c r="B100" s="152" t="s">
        <v>249</v>
      </c>
      <c r="C100" s="155" t="s">
        <v>460</v>
      </c>
    </row>
    <row r="101" spans="1:3" x14ac:dyDescent="0.2">
      <c r="A101" s="156">
        <v>82</v>
      </c>
      <c r="B101" s="152" t="s">
        <v>250</v>
      </c>
      <c r="C101" s="155" t="s">
        <v>460</v>
      </c>
    </row>
    <row r="102" spans="1:3" x14ac:dyDescent="0.2">
      <c r="A102" s="156">
        <v>83</v>
      </c>
      <c r="B102" s="152" t="s">
        <v>250</v>
      </c>
      <c r="C102" s="155" t="s">
        <v>460</v>
      </c>
    </row>
    <row r="103" spans="1:3" x14ac:dyDescent="0.2">
      <c r="A103" s="156">
        <v>84</v>
      </c>
      <c r="B103" s="152" t="s">
        <v>250</v>
      </c>
      <c r="C103" s="155" t="s">
        <v>460</v>
      </c>
    </row>
    <row r="104" spans="1:3" x14ac:dyDescent="0.2">
      <c r="A104" s="156">
        <v>85</v>
      </c>
      <c r="B104" s="152" t="s">
        <v>250</v>
      </c>
      <c r="C104" s="155" t="s">
        <v>460</v>
      </c>
    </row>
    <row r="105" spans="1:3" x14ac:dyDescent="0.2">
      <c r="A105" s="156">
        <v>86</v>
      </c>
      <c r="B105" s="152" t="s">
        <v>250</v>
      </c>
      <c r="C105" s="155" t="s">
        <v>460</v>
      </c>
    </row>
    <row r="106" spans="1:3" x14ac:dyDescent="0.2">
      <c r="A106" s="156">
        <v>87</v>
      </c>
      <c r="B106" s="152" t="s">
        <v>250</v>
      </c>
      <c r="C106" s="155" t="s">
        <v>460</v>
      </c>
    </row>
    <row r="107" spans="1:3" x14ac:dyDescent="0.2">
      <c r="A107" s="156">
        <v>88</v>
      </c>
      <c r="B107" s="152" t="s">
        <v>250</v>
      </c>
      <c r="C107" s="155" t="s">
        <v>460</v>
      </c>
    </row>
    <row r="108" spans="1:3" x14ac:dyDescent="0.2">
      <c r="A108" s="156">
        <v>91</v>
      </c>
      <c r="B108" s="152" t="s">
        <v>251</v>
      </c>
      <c r="C108" s="155" t="s">
        <v>460</v>
      </c>
    </row>
    <row r="109" spans="1:3" x14ac:dyDescent="0.2">
      <c r="A109" s="156">
        <v>92</v>
      </c>
      <c r="B109" s="152" t="s">
        <v>251</v>
      </c>
      <c r="C109" s="155" t="s">
        <v>460</v>
      </c>
    </row>
    <row r="110" spans="1:3" x14ac:dyDescent="0.2">
      <c r="A110" s="156">
        <v>93</v>
      </c>
      <c r="B110" s="152" t="s">
        <v>252</v>
      </c>
      <c r="C110" s="155" t="s">
        <v>459</v>
      </c>
    </row>
    <row r="111" spans="1:3" x14ac:dyDescent="0.2">
      <c r="A111" s="156">
        <v>94</v>
      </c>
      <c r="B111" s="152" t="s">
        <v>251</v>
      </c>
      <c r="C111" s="155" t="s">
        <v>460</v>
      </c>
    </row>
    <row r="112" spans="1:3" x14ac:dyDescent="0.2">
      <c r="A112" s="156">
        <v>95</v>
      </c>
      <c r="B112" s="152" t="s">
        <v>251</v>
      </c>
      <c r="C112" s="155" t="s">
        <v>460</v>
      </c>
    </row>
    <row r="113" spans="1:3" x14ac:dyDescent="0.2">
      <c r="A113" s="156">
        <v>96</v>
      </c>
      <c r="B113" s="152" t="s">
        <v>251</v>
      </c>
      <c r="C113" s="155" t="s">
        <v>460</v>
      </c>
    </row>
    <row r="114" spans="1:3" x14ac:dyDescent="0.2">
      <c r="A114" s="156">
        <v>97</v>
      </c>
      <c r="B114" s="152" t="s">
        <v>253</v>
      </c>
      <c r="C114" s="155" t="s">
        <v>460</v>
      </c>
    </row>
    <row r="115" spans="1:3" x14ac:dyDescent="0.2">
      <c r="A115" s="156">
        <v>98</v>
      </c>
      <c r="B115" s="152" t="s">
        <v>254</v>
      </c>
      <c r="C115" s="155" t="s">
        <v>460</v>
      </c>
    </row>
    <row r="116" spans="1:3" x14ac:dyDescent="0.2">
      <c r="A116" s="156">
        <v>99</v>
      </c>
      <c r="B116" s="152" t="s">
        <v>255</v>
      </c>
      <c r="C116" s="155" t="s">
        <v>460</v>
      </c>
    </row>
    <row r="117" spans="1:3" x14ac:dyDescent="0.2">
      <c r="A117" s="156">
        <v>100</v>
      </c>
      <c r="B117" s="152" t="s">
        <v>255</v>
      </c>
      <c r="C117" s="155" t="s">
        <v>460</v>
      </c>
    </row>
    <row r="118" spans="1:3" x14ac:dyDescent="0.2">
      <c r="A118" s="156">
        <v>101</v>
      </c>
      <c r="B118" s="152" t="s">
        <v>256</v>
      </c>
      <c r="C118" s="155" t="s">
        <v>460</v>
      </c>
    </row>
    <row r="119" spans="1:3" x14ac:dyDescent="0.2">
      <c r="A119" s="156">
        <v>102</v>
      </c>
      <c r="B119" s="152" t="s">
        <v>256</v>
      </c>
      <c r="C119" s="155" t="s">
        <v>460</v>
      </c>
    </row>
    <row r="120" spans="1:3" x14ac:dyDescent="0.2">
      <c r="A120" s="156">
        <v>103</v>
      </c>
      <c r="B120" s="152" t="s">
        <v>256</v>
      </c>
      <c r="C120" s="155" t="s">
        <v>460</v>
      </c>
    </row>
    <row r="121" spans="1:3" x14ac:dyDescent="0.2">
      <c r="A121" s="156">
        <v>104</v>
      </c>
      <c r="B121" s="152" t="s">
        <v>257</v>
      </c>
      <c r="C121" s="155" t="s">
        <v>460</v>
      </c>
    </row>
    <row r="122" spans="1:3" x14ac:dyDescent="0.2">
      <c r="A122" s="156">
        <v>105</v>
      </c>
      <c r="B122" s="152" t="s">
        <v>257</v>
      </c>
      <c r="C122" s="155" t="s">
        <v>460</v>
      </c>
    </row>
    <row r="123" spans="1:3" x14ac:dyDescent="0.2">
      <c r="A123" s="156">
        <v>106</v>
      </c>
      <c r="B123" s="152" t="s">
        <v>257</v>
      </c>
      <c r="C123" s="155" t="s">
        <v>460</v>
      </c>
    </row>
    <row r="124" spans="1:3" x14ac:dyDescent="0.2">
      <c r="A124" s="156">
        <v>107</v>
      </c>
      <c r="B124" s="152" t="s">
        <v>257</v>
      </c>
      <c r="C124" s="155" t="s">
        <v>460</v>
      </c>
    </row>
    <row r="125" spans="1:3" x14ac:dyDescent="0.2">
      <c r="A125" s="156">
        <v>108</v>
      </c>
      <c r="B125" s="152" t="s">
        <v>257</v>
      </c>
      <c r="C125" s="155" t="s">
        <v>460</v>
      </c>
    </row>
    <row r="126" spans="1:3" x14ac:dyDescent="0.2">
      <c r="A126" s="156">
        <v>109</v>
      </c>
      <c r="B126" s="152" t="s">
        <v>257</v>
      </c>
      <c r="C126" s="155" t="s">
        <v>460</v>
      </c>
    </row>
    <row r="127" spans="1:3" x14ac:dyDescent="0.2">
      <c r="A127" s="156">
        <v>110</v>
      </c>
      <c r="B127" s="152" t="s">
        <v>257</v>
      </c>
      <c r="C127" s="155" t="s">
        <v>460</v>
      </c>
    </row>
    <row r="128" spans="1:3" x14ac:dyDescent="0.2">
      <c r="A128" s="156">
        <v>111</v>
      </c>
      <c r="B128" s="152" t="s">
        <v>258</v>
      </c>
      <c r="C128" s="155" t="s">
        <v>460</v>
      </c>
    </row>
    <row r="129" spans="1:3" x14ac:dyDescent="0.2">
      <c r="A129" s="156">
        <v>112</v>
      </c>
      <c r="B129" s="152" t="s">
        <v>259</v>
      </c>
      <c r="C129" s="155" t="s">
        <v>460</v>
      </c>
    </row>
    <row r="130" spans="1:3" x14ac:dyDescent="0.2">
      <c r="A130" s="156">
        <v>113</v>
      </c>
      <c r="B130" s="152" t="s">
        <v>259</v>
      </c>
      <c r="C130" s="155" t="s">
        <v>460</v>
      </c>
    </row>
    <row r="131" spans="1:3" x14ac:dyDescent="0.2">
      <c r="A131" s="156">
        <v>115</v>
      </c>
      <c r="B131" s="152" t="s">
        <v>259</v>
      </c>
      <c r="C131" s="155" t="s">
        <v>460</v>
      </c>
    </row>
    <row r="132" spans="1:3" x14ac:dyDescent="0.2">
      <c r="A132" s="156">
        <v>116</v>
      </c>
      <c r="B132" s="152" t="s">
        <v>259</v>
      </c>
      <c r="C132" s="155" t="s">
        <v>460</v>
      </c>
    </row>
    <row r="133" spans="1:3" x14ac:dyDescent="0.2">
      <c r="A133" s="156">
        <v>117</v>
      </c>
      <c r="B133" s="152" t="s">
        <v>259</v>
      </c>
      <c r="C133" s="155" t="s">
        <v>460</v>
      </c>
    </row>
    <row r="134" spans="1:3" x14ac:dyDescent="0.2">
      <c r="A134" s="156">
        <v>118</v>
      </c>
      <c r="B134" s="152" t="s">
        <v>260</v>
      </c>
      <c r="C134" s="155" t="s">
        <v>460</v>
      </c>
    </row>
    <row r="135" spans="1:3" x14ac:dyDescent="0.2">
      <c r="A135" s="156">
        <v>119</v>
      </c>
      <c r="B135" s="152" t="s">
        <v>260</v>
      </c>
      <c r="C135" s="155" t="s">
        <v>460</v>
      </c>
    </row>
    <row r="136" spans="1:3" x14ac:dyDescent="0.2">
      <c r="A136" s="156">
        <v>120</v>
      </c>
      <c r="B136" s="152" t="s">
        <v>232</v>
      </c>
      <c r="C136" s="155" t="s">
        <v>460</v>
      </c>
    </row>
    <row r="137" spans="1:3" x14ac:dyDescent="0.2">
      <c r="A137" s="156">
        <v>121</v>
      </c>
      <c r="B137" s="152" t="s">
        <v>261</v>
      </c>
      <c r="C137" s="155" t="s">
        <v>459</v>
      </c>
    </row>
    <row r="138" spans="1:3" x14ac:dyDescent="0.2">
      <c r="A138" s="156">
        <v>122</v>
      </c>
      <c r="B138" s="152" t="s">
        <v>262</v>
      </c>
      <c r="C138" s="155" t="s">
        <v>459</v>
      </c>
    </row>
    <row r="139" spans="1:3" x14ac:dyDescent="0.2">
      <c r="A139" s="156">
        <v>123</v>
      </c>
      <c r="B139" s="152" t="s">
        <v>263</v>
      </c>
      <c r="C139" s="155" t="s">
        <v>459</v>
      </c>
    </row>
    <row r="140" spans="1:3" x14ac:dyDescent="0.2">
      <c r="A140" s="156">
        <v>124</v>
      </c>
      <c r="B140" s="152" t="s">
        <v>263</v>
      </c>
      <c r="C140" s="155" t="s">
        <v>459</v>
      </c>
    </row>
    <row r="141" spans="1:3" x14ac:dyDescent="0.2">
      <c r="A141" s="156">
        <v>125</v>
      </c>
      <c r="B141" s="152" t="s">
        <v>263</v>
      </c>
      <c r="C141" s="155" t="s">
        <v>459</v>
      </c>
    </row>
    <row r="142" spans="1:3" x14ac:dyDescent="0.2">
      <c r="A142" s="156">
        <v>126</v>
      </c>
      <c r="B142" s="152" t="s">
        <v>264</v>
      </c>
      <c r="C142" s="155" t="s">
        <v>459</v>
      </c>
    </row>
    <row r="143" spans="1:3" x14ac:dyDescent="0.2">
      <c r="A143" s="156">
        <v>127</v>
      </c>
      <c r="B143" s="152" t="s">
        <v>265</v>
      </c>
      <c r="C143" s="155" t="s">
        <v>459</v>
      </c>
    </row>
    <row r="144" spans="1:3" x14ac:dyDescent="0.2">
      <c r="A144" s="156">
        <v>128</v>
      </c>
      <c r="B144" s="152" t="s">
        <v>266</v>
      </c>
      <c r="C144" s="155" t="s">
        <v>459</v>
      </c>
    </row>
    <row r="145" spans="1:3" x14ac:dyDescent="0.2">
      <c r="A145" s="156">
        <v>129</v>
      </c>
      <c r="B145" s="152" t="s">
        <v>265</v>
      </c>
      <c r="C145" s="155" t="s">
        <v>459</v>
      </c>
    </row>
    <row r="146" spans="1:3" x14ac:dyDescent="0.2">
      <c r="A146" s="156">
        <v>130</v>
      </c>
      <c r="B146" s="152" t="s">
        <v>267</v>
      </c>
      <c r="C146" s="155" t="s">
        <v>459</v>
      </c>
    </row>
    <row r="147" spans="1:3" x14ac:dyDescent="0.2">
      <c r="A147" s="156">
        <v>131</v>
      </c>
      <c r="B147" s="152" t="s">
        <v>267</v>
      </c>
      <c r="C147" s="155" t="s">
        <v>459</v>
      </c>
    </row>
    <row r="148" spans="1:3" x14ac:dyDescent="0.2">
      <c r="A148" s="156">
        <v>132</v>
      </c>
      <c r="B148" s="152" t="s">
        <v>268</v>
      </c>
      <c r="C148" s="155" t="s">
        <v>459</v>
      </c>
    </row>
    <row r="149" spans="1:3" x14ac:dyDescent="0.2">
      <c r="A149" s="156">
        <v>133</v>
      </c>
      <c r="B149" s="152" t="s">
        <v>268</v>
      </c>
      <c r="C149" s="155" t="s">
        <v>459</v>
      </c>
    </row>
    <row r="150" spans="1:3" x14ac:dyDescent="0.2">
      <c r="A150" s="156">
        <v>134</v>
      </c>
      <c r="B150" s="152" t="s">
        <v>268</v>
      </c>
      <c r="C150" s="155" t="s">
        <v>459</v>
      </c>
    </row>
    <row r="151" spans="1:3" x14ac:dyDescent="0.2">
      <c r="A151" s="156">
        <v>135</v>
      </c>
      <c r="B151" s="152" t="s">
        <v>268</v>
      </c>
      <c r="C151" s="155" t="s">
        <v>459</v>
      </c>
    </row>
    <row r="152" spans="1:3" x14ac:dyDescent="0.2">
      <c r="A152" s="156">
        <v>136</v>
      </c>
      <c r="B152" s="152" t="s">
        <v>268</v>
      </c>
      <c r="C152" s="155" t="s">
        <v>459</v>
      </c>
    </row>
    <row r="153" spans="1:3" x14ac:dyDescent="0.2">
      <c r="A153" s="156">
        <v>137</v>
      </c>
      <c r="B153" s="152" t="s">
        <v>268</v>
      </c>
      <c r="C153" s="155" t="s">
        <v>459</v>
      </c>
    </row>
    <row r="154" spans="1:3" x14ac:dyDescent="0.2">
      <c r="A154" s="156">
        <v>138</v>
      </c>
      <c r="B154" s="152" t="s">
        <v>268</v>
      </c>
      <c r="C154" s="155" t="s">
        <v>459</v>
      </c>
    </row>
    <row r="155" spans="1:3" x14ac:dyDescent="0.2">
      <c r="A155" s="156">
        <v>140</v>
      </c>
      <c r="B155" s="152" t="s">
        <v>252</v>
      </c>
      <c r="C155" s="155" t="s">
        <v>459</v>
      </c>
    </row>
    <row r="156" spans="1:3" x14ac:dyDescent="0.2">
      <c r="A156" s="156">
        <v>141</v>
      </c>
      <c r="B156" s="152" t="s">
        <v>269</v>
      </c>
      <c r="C156" s="155" t="s">
        <v>459</v>
      </c>
    </row>
    <row r="157" spans="1:3" x14ac:dyDescent="0.2">
      <c r="A157" s="156">
        <v>142</v>
      </c>
      <c r="B157" s="152" t="s">
        <v>269</v>
      </c>
      <c r="C157" s="155" t="s">
        <v>459</v>
      </c>
    </row>
    <row r="158" spans="1:3" x14ac:dyDescent="0.2">
      <c r="A158" s="156">
        <v>143</v>
      </c>
      <c r="B158" s="152" t="s">
        <v>255</v>
      </c>
      <c r="C158" s="155" t="s">
        <v>460</v>
      </c>
    </row>
    <row r="159" spans="1:3" x14ac:dyDescent="0.2">
      <c r="A159" s="156">
        <v>144</v>
      </c>
      <c r="B159" s="152" t="s">
        <v>270</v>
      </c>
      <c r="C159" s="155" t="s">
        <v>459</v>
      </c>
    </row>
    <row r="160" spans="1:3" x14ac:dyDescent="0.2">
      <c r="A160" s="156">
        <v>145</v>
      </c>
      <c r="B160" s="152" t="s">
        <v>270</v>
      </c>
      <c r="C160" s="155" t="s">
        <v>459</v>
      </c>
    </row>
    <row r="161" spans="1:3" x14ac:dyDescent="0.2">
      <c r="A161" s="156">
        <v>146</v>
      </c>
      <c r="B161" s="152" t="s">
        <v>270</v>
      </c>
      <c r="C161" s="155" t="s">
        <v>459</v>
      </c>
    </row>
    <row r="162" spans="1:3" x14ac:dyDescent="0.2">
      <c r="A162" s="156">
        <v>147</v>
      </c>
      <c r="B162" s="152" t="s">
        <v>270</v>
      </c>
      <c r="C162" s="155" t="s">
        <v>459</v>
      </c>
    </row>
    <row r="163" spans="1:3" x14ac:dyDescent="0.2">
      <c r="A163" s="156">
        <v>148</v>
      </c>
      <c r="B163" s="152" t="s">
        <v>271</v>
      </c>
      <c r="C163" s="155" t="s">
        <v>459</v>
      </c>
    </row>
    <row r="164" spans="1:3" x14ac:dyDescent="0.2">
      <c r="A164" s="156">
        <v>149</v>
      </c>
      <c r="B164" s="152" t="s">
        <v>272</v>
      </c>
      <c r="C164" s="155" t="s">
        <v>459</v>
      </c>
    </row>
    <row r="165" spans="1:3" x14ac:dyDescent="0.2">
      <c r="A165" s="156">
        <v>150</v>
      </c>
      <c r="B165" s="152" t="s">
        <v>264</v>
      </c>
      <c r="C165" s="155" t="s">
        <v>459</v>
      </c>
    </row>
    <row r="166" spans="1:3" x14ac:dyDescent="0.2">
      <c r="A166" s="156">
        <v>151</v>
      </c>
      <c r="B166" s="152" t="s">
        <v>264</v>
      </c>
      <c r="C166" s="155" t="s">
        <v>459</v>
      </c>
    </row>
    <row r="167" spans="1:3" x14ac:dyDescent="0.2">
      <c r="A167" s="156">
        <v>152</v>
      </c>
      <c r="B167" s="152" t="s">
        <v>264</v>
      </c>
      <c r="C167" s="155" t="s">
        <v>459</v>
      </c>
    </row>
    <row r="168" spans="1:3" x14ac:dyDescent="0.2">
      <c r="A168" s="156">
        <v>153</v>
      </c>
      <c r="B168" s="152" t="s">
        <v>264</v>
      </c>
      <c r="C168" s="155" t="s">
        <v>459</v>
      </c>
    </row>
    <row r="169" spans="1:3" x14ac:dyDescent="0.2">
      <c r="A169" s="156">
        <v>154</v>
      </c>
      <c r="B169" s="152" t="s">
        <v>264</v>
      </c>
      <c r="C169" s="155" t="s">
        <v>459</v>
      </c>
    </row>
    <row r="170" spans="1:3" x14ac:dyDescent="0.2">
      <c r="A170" s="156">
        <v>155</v>
      </c>
      <c r="B170" s="152" t="s">
        <v>252</v>
      </c>
      <c r="C170" s="155" t="s">
        <v>460</v>
      </c>
    </row>
    <row r="171" spans="1:3" x14ac:dyDescent="0.2">
      <c r="A171" s="156">
        <v>156</v>
      </c>
      <c r="B171" s="152" t="s">
        <v>264</v>
      </c>
      <c r="C171" s="155" t="s">
        <v>459</v>
      </c>
    </row>
    <row r="172" spans="1:3" x14ac:dyDescent="0.2">
      <c r="A172" s="156">
        <v>157</v>
      </c>
      <c r="B172" s="152" t="s">
        <v>264</v>
      </c>
      <c r="C172" s="155" t="s">
        <v>459</v>
      </c>
    </row>
    <row r="173" spans="1:3" x14ac:dyDescent="0.2">
      <c r="A173" s="156">
        <v>158</v>
      </c>
      <c r="B173" s="152" t="s">
        <v>264</v>
      </c>
      <c r="C173" s="155" t="s">
        <v>459</v>
      </c>
    </row>
    <row r="174" spans="1:3" x14ac:dyDescent="0.2">
      <c r="A174" s="156">
        <v>159</v>
      </c>
      <c r="B174" s="152" t="s">
        <v>239</v>
      </c>
      <c r="C174" s="155" t="s">
        <v>460</v>
      </c>
    </row>
    <row r="175" spans="1:3" x14ac:dyDescent="0.2">
      <c r="A175" s="156">
        <v>160</v>
      </c>
      <c r="B175" s="152" t="s">
        <v>264</v>
      </c>
      <c r="C175" s="155" t="s">
        <v>459</v>
      </c>
    </row>
    <row r="176" spans="1:3" x14ac:dyDescent="0.2">
      <c r="A176" s="156">
        <v>161</v>
      </c>
      <c r="B176" s="152" t="s">
        <v>264</v>
      </c>
      <c r="C176" s="155" t="s">
        <v>459</v>
      </c>
    </row>
    <row r="177" spans="1:3" x14ac:dyDescent="0.2">
      <c r="A177" s="156">
        <v>162</v>
      </c>
      <c r="B177" s="152" t="s">
        <v>264</v>
      </c>
      <c r="C177" s="155" t="s">
        <v>459</v>
      </c>
    </row>
    <row r="178" spans="1:3" x14ac:dyDescent="0.2">
      <c r="A178" s="156">
        <v>163</v>
      </c>
      <c r="B178" s="152" t="s">
        <v>264</v>
      </c>
      <c r="C178" s="155" t="s">
        <v>459</v>
      </c>
    </row>
    <row r="179" spans="1:3" x14ac:dyDescent="0.2">
      <c r="A179" s="156">
        <v>164</v>
      </c>
      <c r="B179" s="152" t="s">
        <v>264</v>
      </c>
      <c r="C179" s="155" t="s">
        <v>459</v>
      </c>
    </row>
    <row r="180" spans="1:3" x14ac:dyDescent="0.2">
      <c r="A180" s="156">
        <v>165</v>
      </c>
      <c r="B180" s="152" t="s">
        <v>264</v>
      </c>
      <c r="C180" s="155" t="s">
        <v>459</v>
      </c>
    </row>
    <row r="181" spans="1:3" x14ac:dyDescent="0.2">
      <c r="A181" s="156">
        <v>166</v>
      </c>
      <c r="B181" s="152" t="s">
        <v>264</v>
      </c>
      <c r="C181" s="155" t="s">
        <v>459</v>
      </c>
    </row>
    <row r="182" spans="1:3" x14ac:dyDescent="0.2">
      <c r="A182" s="156">
        <v>167</v>
      </c>
      <c r="B182" s="152" t="s">
        <v>264</v>
      </c>
      <c r="C182" s="155" t="s">
        <v>459</v>
      </c>
    </row>
    <row r="183" spans="1:3" x14ac:dyDescent="0.2">
      <c r="A183" s="156">
        <v>168</v>
      </c>
      <c r="B183" s="152" t="s">
        <v>264</v>
      </c>
      <c r="C183" s="155" t="s">
        <v>459</v>
      </c>
    </row>
    <row r="184" spans="1:3" x14ac:dyDescent="0.2">
      <c r="A184" s="156">
        <v>169</v>
      </c>
      <c r="B184" s="152" t="s">
        <v>264</v>
      </c>
      <c r="C184" s="155" t="s">
        <v>459</v>
      </c>
    </row>
    <row r="185" spans="1:3" x14ac:dyDescent="0.2">
      <c r="A185" s="156">
        <v>170</v>
      </c>
      <c r="B185" s="152" t="s">
        <v>264</v>
      </c>
      <c r="C185" s="155" t="s">
        <v>459</v>
      </c>
    </row>
    <row r="186" spans="1:3" x14ac:dyDescent="0.2">
      <c r="A186" s="156">
        <v>171</v>
      </c>
      <c r="B186" s="152" t="s">
        <v>264</v>
      </c>
      <c r="C186" s="155" t="s">
        <v>459</v>
      </c>
    </row>
    <row r="187" spans="1:3" x14ac:dyDescent="0.2">
      <c r="A187" s="156">
        <v>172</v>
      </c>
      <c r="B187" s="152" t="s">
        <v>264</v>
      </c>
      <c r="C187" s="155" t="s">
        <v>459</v>
      </c>
    </row>
    <row r="188" spans="1:3" x14ac:dyDescent="0.2">
      <c r="A188" s="156">
        <v>173</v>
      </c>
      <c r="B188" s="152" t="s">
        <v>264</v>
      </c>
      <c r="C188" s="155" t="s">
        <v>459</v>
      </c>
    </row>
    <row r="189" spans="1:3" x14ac:dyDescent="0.2">
      <c r="A189" s="156">
        <v>174</v>
      </c>
      <c r="B189" s="152" t="s">
        <v>264</v>
      </c>
      <c r="C189" s="155" t="s">
        <v>459</v>
      </c>
    </row>
    <row r="190" spans="1:3" x14ac:dyDescent="0.2">
      <c r="A190" s="156">
        <v>175</v>
      </c>
      <c r="B190" s="152" t="s">
        <v>264</v>
      </c>
      <c r="C190" s="155" t="s">
        <v>459</v>
      </c>
    </row>
    <row r="191" spans="1:3" x14ac:dyDescent="0.2">
      <c r="A191" s="156">
        <v>176</v>
      </c>
      <c r="B191" s="152" t="s">
        <v>264</v>
      </c>
      <c r="C191" s="155" t="s">
        <v>459</v>
      </c>
    </row>
    <row r="192" spans="1:3" x14ac:dyDescent="0.2">
      <c r="A192" s="156">
        <v>177</v>
      </c>
      <c r="B192" s="152" t="s">
        <v>264</v>
      </c>
      <c r="C192" s="155" t="s">
        <v>459</v>
      </c>
    </row>
    <row r="193" spans="1:3" x14ac:dyDescent="0.2">
      <c r="A193" s="156">
        <v>178</v>
      </c>
      <c r="B193" s="152" t="s">
        <v>273</v>
      </c>
      <c r="C193" s="155" t="s">
        <v>459</v>
      </c>
    </row>
    <row r="194" spans="1:3" x14ac:dyDescent="0.2">
      <c r="A194" s="156">
        <v>179</v>
      </c>
      <c r="B194" s="152" t="s">
        <v>264</v>
      </c>
      <c r="C194" s="155" t="s">
        <v>459</v>
      </c>
    </row>
    <row r="195" spans="1:3" x14ac:dyDescent="0.2">
      <c r="A195" s="156">
        <v>180</v>
      </c>
      <c r="B195" s="152" t="s">
        <v>264</v>
      </c>
      <c r="C195" s="155" t="s">
        <v>459</v>
      </c>
    </row>
    <row r="196" spans="1:3" x14ac:dyDescent="0.2">
      <c r="A196" s="156">
        <v>181</v>
      </c>
      <c r="B196" s="152" t="s">
        <v>264</v>
      </c>
      <c r="C196" s="155" t="s">
        <v>459</v>
      </c>
    </row>
    <row r="197" spans="1:3" x14ac:dyDescent="0.2">
      <c r="A197" s="156">
        <v>182</v>
      </c>
      <c r="B197" s="152" t="s">
        <v>264</v>
      </c>
      <c r="C197" s="155" t="s">
        <v>459</v>
      </c>
    </row>
    <row r="198" spans="1:3" x14ac:dyDescent="0.2">
      <c r="A198" s="156">
        <v>183</v>
      </c>
      <c r="B198" s="152" t="s">
        <v>264</v>
      </c>
      <c r="C198" s="155" t="s">
        <v>459</v>
      </c>
    </row>
    <row r="199" spans="1:3" x14ac:dyDescent="0.2">
      <c r="A199" s="156">
        <v>184</v>
      </c>
      <c r="B199" s="152" t="s">
        <v>264</v>
      </c>
      <c r="C199" s="155" t="s">
        <v>459</v>
      </c>
    </row>
    <row r="200" spans="1:3" x14ac:dyDescent="0.2">
      <c r="A200" s="156">
        <v>185</v>
      </c>
      <c r="B200" s="152" t="s">
        <v>264</v>
      </c>
      <c r="C200" s="155" t="s">
        <v>459</v>
      </c>
    </row>
    <row r="201" spans="1:3" x14ac:dyDescent="0.2">
      <c r="A201" s="156">
        <v>186</v>
      </c>
      <c r="B201" s="152" t="s">
        <v>264</v>
      </c>
      <c r="C201" s="155" t="s">
        <v>459</v>
      </c>
    </row>
    <row r="202" spans="1:3" x14ac:dyDescent="0.2">
      <c r="A202" s="156">
        <v>187</v>
      </c>
      <c r="B202" s="152" t="s">
        <v>264</v>
      </c>
      <c r="C202" s="155" t="s">
        <v>459</v>
      </c>
    </row>
    <row r="203" spans="1:3" x14ac:dyDescent="0.2">
      <c r="A203" s="156">
        <v>188</v>
      </c>
      <c r="B203" s="152" t="s">
        <v>264</v>
      </c>
      <c r="C203" s="155" t="s">
        <v>459</v>
      </c>
    </row>
    <row r="204" spans="1:3" x14ac:dyDescent="0.2">
      <c r="A204" s="156">
        <v>189</v>
      </c>
      <c r="B204" s="152" t="s">
        <v>264</v>
      </c>
      <c r="C204" s="155" t="s">
        <v>460</v>
      </c>
    </row>
    <row r="205" spans="1:3" x14ac:dyDescent="0.2">
      <c r="A205" s="156">
        <v>190</v>
      </c>
      <c r="B205" s="152" t="s">
        <v>264</v>
      </c>
      <c r="C205" s="155" t="s">
        <v>460</v>
      </c>
    </row>
    <row r="206" spans="1:3" x14ac:dyDescent="0.2">
      <c r="A206" s="156">
        <v>191</v>
      </c>
      <c r="B206" s="152" t="s">
        <v>264</v>
      </c>
      <c r="C206" s="155" t="s">
        <v>460</v>
      </c>
    </row>
    <row r="207" spans="1:3" x14ac:dyDescent="0.2">
      <c r="A207" s="156">
        <v>192</v>
      </c>
      <c r="B207" s="152" t="s">
        <v>264</v>
      </c>
      <c r="C207" s="155" t="s">
        <v>460</v>
      </c>
    </row>
    <row r="208" spans="1:3" x14ac:dyDescent="0.2">
      <c r="A208" s="156">
        <v>193</v>
      </c>
      <c r="B208" s="152" t="s">
        <v>264</v>
      </c>
      <c r="C208" s="155" t="s">
        <v>460</v>
      </c>
    </row>
    <row r="209" spans="1:3" x14ac:dyDescent="0.2">
      <c r="A209" s="156">
        <v>194</v>
      </c>
      <c r="B209" s="152" t="s">
        <v>264</v>
      </c>
      <c r="C209" s="155" t="s">
        <v>460</v>
      </c>
    </row>
    <row r="210" spans="1:3" x14ac:dyDescent="0.2">
      <c r="A210" s="156">
        <v>195</v>
      </c>
      <c r="B210" s="152" t="s">
        <v>264</v>
      </c>
      <c r="C210" s="155" t="s">
        <v>460</v>
      </c>
    </row>
    <row r="211" spans="1:3" x14ac:dyDescent="0.2">
      <c r="A211" s="156">
        <v>196</v>
      </c>
      <c r="B211" s="152" t="s">
        <v>264</v>
      </c>
      <c r="C211" s="155" t="s">
        <v>460</v>
      </c>
    </row>
    <row r="212" spans="1:3" x14ac:dyDescent="0.2">
      <c r="A212" s="156">
        <v>197</v>
      </c>
      <c r="B212" s="152" t="s">
        <v>264</v>
      </c>
      <c r="C212" s="155" t="s">
        <v>460</v>
      </c>
    </row>
    <row r="213" spans="1:3" x14ac:dyDescent="0.2">
      <c r="A213" s="156">
        <v>198</v>
      </c>
      <c r="B213" s="152" t="s">
        <v>264</v>
      </c>
      <c r="C213" s="155" t="s">
        <v>460</v>
      </c>
    </row>
    <row r="214" spans="1:3" x14ac:dyDescent="0.2">
      <c r="A214" s="156">
        <v>199</v>
      </c>
      <c r="B214" s="152" t="s">
        <v>264</v>
      </c>
      <c r="C214" s="155" t="s">
        <v>460</v>
      </c>
    </row>
    <row r="215" spans="1:3" x14ac:dyDescent="0.2">
      <c r="A215" s="156">
        <v>201</v>
      </c>
      <c r="B215" s="152" t="s">
        <v>264</v>
      </c>
      <c r="C215" s="155" t="s">
        <v>460</v>
      </c>
    </row>
    <row r="216" spans="1:3" x14ac:dyDescent="0.2">
      <c r="A216" s="156">
        <v>202</v>
      </c>
      <c r="B216" s="152" t="s">
        <v>264</v>
      </c>
      <c r="C216" s="155" t="s">
        <v>460</v>
      </c>
    </row>
    <row r="217" spans="1:3" x14ac:dyDescent="0.2">
      <c r="A217" s="156">
        <v>203</v>
      </c>
      <c r="B217" s="152" t="s">
        <v>264</v>
      </c>
      <c r="C217" s="155" t="s">
        <v>460</v>
      </c>
    </row>
    <row r="218" spans="1:3" x14ac:dyDescent="0.2">
      <c r="A218" s="156">
        <v>204</v>
      </c>
      <c r="B218" s="152" t="s">
        <v>264</v>
      </c>
      <c r="C218" s="155" t="s">
        <v>460</v>
      </c>
    </row>
    <row r="219" spans="1:3" x14ac:dyDescent="0.2">
      <c r="A219" s="156">
        <v>205</v>
      </c>
      <c r="B219" s="152" t="s">
        <v>264</v>
      </c>
      <c r="C219" s="155" t="s">
        <v>460</v>
      </c>
    </row>
    <row r="220" spans="1:3" x14ac:dyDescent="0.2">
      <c r="A220" s="156">
        <v>206</v>
      </c>
      <c r="B220" s="152" t="s">
        <v>264</v>
      </c>
      <c r="C220" s="155" t="s">
        <v>460</v>
      </c>
    </row>
    <row r="221" spans="1:3" x14ac:dyDescent="0.2">
      <c r="A221" s="156">
        <v>207</v>
      </c>
      <c r="B221" s="152" t="s">
        <v>264</v>
      </c>
      <c r="C221" s="155" t="s">
        <v>460</v>
      </c>
    </row>
    <row r="222" spans="1:3" x14ac:dyDescent="0.2">
      <c r="A222" s="156">
        <v>208</v>
      </c>
      <c r="B222" s="152" t="s">
        <v>264</v>
      </c>
      <c r="C222" s="155" t="s">
        <v>460</v>
      </c>
    </row>
    <row r="223" spans="1:3" x14ac:dyDescent="0.2">
      <c r="A223" s="156">
        <v>209</v>
      </c>
      <c r="B223" s="152" t="s">
        <v>264</v>
      </c>
      <c r="C223" s="155" t="s">
        <v>459</v>
      </c>
    </row>
    <row r="224" spans="1:3" x14ac:dyDescent="0.2">
      <c r="A224" s="156">
        <v>210</v>
      </c>
      <c r="B224" s="152" t="s">
        <v>264</v>
      </c>
      <c r="C224" s="155" t="s">
        <v>459</v>
      </c>
    </row>
    <row r="225" spans="1:3" x14ac:dyDescent="0.2">
      <c r="A225" s="156">
        <v>211</v>
      </c>
      <c r="B225" s="152" t="s">
        <v>264</v>
      </c>
      <c r="C225" s="155" t="s">
        <v>459</v>
      </c>
    </row>
    <row r="226" spans="1:3" x14ac:dyDescent="0.2">
      <c r="A226" s="156">
        <v>212</v>
      </c>
      <c r="B226" s="152" t="s">
        <v>264</v>
      </c>
      <c r="C226" s="155" t="s">
        <v>459</v>
      </c>
    </row>
    <row r="227" spans="1:3" x14ac:dyDescent="0.2">
      <c r="A227" s="156">
        <v>213</v>
      </c>
      <c r="B227" s="152" t="s">
        <v>264</v>
      </c>
      <c r="C227" s="155" t="s">
        <v>459</v>
      </c>
    </row>
    <row r="228" spans="1:3" x14ac:dyDescent="0.2">
      <c r="A228" s="156">
        <v>214</v>
      </c>
      <c r="B228" s="152" t="s">
        <v>264</v>
      </c>
      <c r="C228" s="155" t="s">
        <v>459</v>
      </c>
    </row>
    <row r="229" spans="1:3" x14ac:dyDescent="0.2">
      <c r="A229" s="156">
        <v>215</v>
      </c>
      <c r="B229" s="152" t="s">
        <v>264</v>
      </c>
      <c r="C229" s="155" t="s">
        <v>459</v>
      </c>
    </row>
    <row r="230" spans="1:3" x14ac:dyDescent="0.2">
      <c r="A230" s="156">
        <v>216</v>
      </c>
      <c r="B230" s="152" t="s">
        <v>264</v>
      </c>
      <c r="C230" s="155" t="s">
        <v>459</v>
      </c>
    </row>
    <row r="231" spans="1:3" x14ac:dyDescent="0.2">
      <c r="A231" s="156">
        <v>217</v>
      </c>
      <c r="B231" s="152" t="s">
        <v>264</v>
      </c>
      <c r="C231" s="155" t="s">
        <v>459</v>
      </c>
    </row>
    <row r="232" spans="1:3" x14ac:dyDescent="0.2">
      <c r="A232" s="156">
        <v>218</v>
      </c>
      <c r="B232" s="152" t="s">
        <v>264</v>
      </c>
      <c r="C232" s="155" t="s">
        <v>459</v>
      </c>
    </row>
    <row r="233" spans="1:3" x14ac:dyDescent="0.2">
      <c r="A233" s="156">
        <v>219</v>
      </c>
      <c r="B233" s="152" t="s">
        <v>264</v>
      </c>
      <c r="C233" s="155" t="s">
        <v>459</v>
      </c>
    </row>
    <row r="234" spans="1:3" x14ac:dyDescent="0.2">
      <c r="A234" s="156">
        <v>220</v>
      </c>
      <c r="B234" s="152" t="s">
        <v>264</v>
      </c>
      <c r="C234" s="155" t="s">
        <v>459</v>
      </c>
    </row>
    <row r="235" spans="1:3" x14ac:dyDescent="0.2">
      <c r="A235" s="156">
        <v>221</v>
      </c>
      <c r="B235" s="152" t="s">
        <v>264</v>
      </c>
      <c r="C235" s="155" t="s">
        <v>459</v>
      </c>
    </row>
    <row r="236" spans="1:3" x14ac:dyDescent="0.2">
      <c r="A236" s="156">
        <v>222</v>
      </c>
      <c r="B236" s="152" t="s">
        <v>264</v>
      </c>
      <c r="C236" s="155" t="s">
        <v>459</v>
      </c>
    </row>
    <row r="237" spans="1:3" x14ac:dyDescent="0.2">
      <c r="A237" s="156">
        <v>223</v>
      </c>
      <c r="B237" s="152" t="s">
        <v>264</v>
      </c>
      <c r="C237" s="155" t="s">
        <v>459</v>
      </c>
    </row>
    <row r="238" spans="1:3" x14ac:dyDescent="0.2">
      <c r="A238" s="156">
        <v>224</v>
      </c>
      <c r="B238" s="152" t="s">
        <v>264</v>
      </c>
      <c r="C238" s="155" t="s">
        <v>459</v>
      </c>
    </row>
    <row r="239" spans="1:3" x14ac:dyDescent="0.2">
      <c r="A239" s="156">
        <v>225</v>
      </c>
      <c r="B239" s="152" t="s">
        <v>264</v>
      </c>
      <c r="C239" s="155" t="s">
        <v>459</v>
      </c>
    </row>
    <row r="240" spans="1:3" x14ac:dyDescent="0.2">
      <c r="A240" s="156">
        <v>226</v>
      </c>
      <c r="B240" s="152" t="s">
        <v>264</v>
      </c>
      <c r="C240" s="155" t="s">
        <v>459</v>
      </c>
    </row>
    <row r="241" spans="1:3" x14ac:dyDescent="0.2">
      <c r="A241" s="156">
        <v>227</v>
      </c>
      <c r="B241" s="152" t="s">
        <v>264</v>
      </c>
      <c r="C241" s="155" t="s">
        <v>459</v>
      </c>
    </row>
    <row r="242" spans="1:3" x14ac:dyDescent="0.2">
      <c r="A242" s="156">
        <v>228</v>
      </c>
      <c r="B242" s="152" t="s">
        <v>274</v>
      </c>
      <c r="C242" s="155" t="s">
        <v>460</v>
      </c>
    </row>
    <row r="243" spans="1:3" x14ac:dyDescent="0.2">
      <c r="A243" s="156">
        <v>229</v>
      </c>
      <c r="B243" s="152" t="s">
        <v>274</v>
      </c>
      <c r="C243" s="155" t="s">
        <v>460</v>
      </c>
    </row>
    <row r="244" spans="1:3" x14ac:dyDescent="0.2">
      <c r="A244" s="156">
        <v>230</v>
      </c>
      <c r="B244" s="152" t="s">
        <v>264</v>
      </c>
      <c r="C244" s="155" t="s">
        <v>460</v>
      </c>
    </row>
    <row r="245" spans="1:3" x14ac:dyDescent="0.2">
      <c r="A245" s="156">
        <v>231</v>
      </c>
      <c r="B245" s="152" t="s">
        <v>252</v>
      </c>
      <c r="C245" s="155" t="s">
        <v>459</v>
      </c>
    </row>
    <row r="246" spans="1:3" x14ac:dyDescent="0.2">
      <c r="A246" s="156">
        <v>233</v>
      </c>
      <c r="B246" s="152" t="s">
        <v>252</v>
      </c>
      <c r="C246" s="155" t="s">
        <v>459</v>
      </c>
    </row>
    <row r="247" spans="1:3" x14ac:dyDescent="0.2">
      <c r="A247" s="156">
        <v>234</v>
      </c>
      <c r="B247" s="152" t="s">
        <v>252</v>
      </c>
      <c r="C247" s="155" t="s">
        <v>459</v>
      </c>
    </row>
    <row r="248" spans="1:3" x14ac:dyDescent="0.2">
      <c r="A248" s="156">
        <v>235</v>
      </c>
      <c r="B248" s="152" t="s">
        <v>252</v>
      </c>
      <c r="C248" s="155" t="s">
        <v>459</v>
      </c>
    </row>
    <row r="249" spans="1:3" x14ac:dyDescent="0.2">
      <c r="A249" s="156">
        <v>236</v>
      </c>
      <c r="B249" s="152" t="s">
        <v>252</v>
      </c>
      <c r="C249" s="155" t="s">
        <v>459</v>
      </c>
    </row>
    <row r="250" spans="1:3" x14ac:dyDescent="0.2">
      <c r="A250" s="156">
        <v>237</v>
      </c>
      <c r="B250" s="152" t="s">
        <v>252</v>
      </c>
      <c r="C250" s="155" t="s">
        <v>459</v>
      </c>
    </row>
    <row r="251" spans="1:3" x14ac:dyDescent="0.2">
      <c r="A251" s="156">
        <v>238</v>
      </c>
      <c r="B251" s="152" t="s">
        <v>264</v>
      </c>
      <c r="C251" s="155" t="s">
        <v>459</v>
      </c>
    </row>
    <row r="252" spans="1:3" x14ac:dyDescent="0.2">
      <c r="A252" s="156">
        <v>241</v>
      </c>
      <c r="B252" s="152" t="s">
        <v>275</v>
      </c>
      <c r="C252" s="155" t="s">
        <v>459</v>
      </c>
    </row>
    <row r="253" spans="1:3" x14ac:dyDescent="0.2">
      <c r="A253" s="156">
        <v>242</v>
      </c>
      <c r="B253" s="152" t="s">
        <v>276</v>
      </c>
      <c r="C253" s="155" t="s">
        <v>459</v>
      </c>
    </row>
    <row r="254" spans="1:3" x14ac:dyDescent="0.2">
      <c r="A254" s="156">
        <v>243</v>
      </c>
      <c r="B254" s="152" t="s">
        <v>240</v>
      </c>
      <c r="C254" s="155" t="s">
        <v>459</v>
      </c>
    </row>
    <row r="255" spans="1:3" x14ac:dyDescent="0.2">
      <c r="A255" s="156">
        <v>244</v>
      </c>
      <c r="B255" s="152" t="s">
        <v>264</v>
      </c>
      <c r="C255" s="155" t="s">
        <v>459</v>
      </c>
    </row>
    <row r="256" spans="1:3" x14ac:dyDescent="0.2">
      <c r="A256" s="156">
        <v>245</v>
      </c>
      <c r="B256" s="152" t="s">
        <v>276</v>
      </c>
      <c r="C256" s="155" t="s">
        <v>459</v>
      </c>
    </row>
    <row r="257" spans="1:3" x14ac:dyDescent="0.2">
      <c r="A257" s="156">
        <v>246</v>
      </c>
      <c r="B257" s="152" t="s">
        <v>277</v>
      </c>
      <c r="C257" s="155" t="s">
        <v>459</v>
      </c>
    </row>
    <row r="258" spans="1:3" x14ac:dyDescent="0.2">
      <c r="A258" s="156">
        <v>247</v>
      </c>
      <c r="B258" s="152" t="s">
        <v>276</v>
      </c>
      <c r="C258" s="155" t="s">
        <v>459</v>
      </c>
    </row>
    <row r="259" spans="1:3" x14ac:dyDescent="0.2">
      <c r="A259" s="156">
        <v>248</v>
      </c>
      <c r="B259" s="152" t="s">
        <v>264</v>
      </c>
      <c r="C259" s="155" t="s">
        <v>459</v>
      </c>
    </row>
    <row r="260" spans="1:3" x14ac:dyDescent="0.2">
      <c r="A260" s="156">
        <v>249</v>
      </c>
      <c r="B260" s="152" t="s">
        <v>276</v>
      </c>
      <c r="C260" s="155" t="s">
        <v>459</v>
      </c>
    </row>
    <row r="261" spans="1:3" x14ac:dyDescent="0.2">
      <c r="A261" s="156">
        <v>250</v>
      </c>
      <c r="B261" s="152" t="s">
        <v>278</v>
      </c>
      <c r="C261" s="155" t="s">
        <v>460</v>
      </c>
    </row>
    <row r="262" spans="1:3" x14ac:dyDescent="0.2">
      <c r="A262" s="156">
        <v>251</v>
      </c>
      <c r="B262" s="152" t="s">
        <v>278</v>
      </c>
      <c r="C262" s="155" t="s">
        <v>460</v>
      </c>
    </row>
    <row r="263" spans="1:3" x14ac:dyDescent="0.2">
      <c r="A263" s="156">
        <v>252</v>
      </c>
      <c r="B263" s="152" t="s">
        <v>278</v>
      </c>
      <c r="C263" s="155" t="s">
        <v>460</v>
      </c>
    </row>
    <row r="264" spans="1:3" x14ac:dyDescent="0.2">
      <c r="A264" s="156">
        <v>253</v>
      </c>
      <c r="B264" s="152" t="s">
        <v>278</v>
      </c>
      <c r="C264" s="155" t="s">
        <v>460</v>
      </c>
    </row>
    <row r="265" spans="1:3" x14ac:dyDescent="0.2">
      <c r="A265" s="156">
        <v>254</v>
      </c>
      <c r="B265" s="152" t="s">
        <v>279</v>
      </c>
      <c r="C265" s="155" t="s">
        <v>459</v>
      </c>
    </row>
    <row r="266" spans="1:3" x14ac:dyDescent="0.2">
      <c r="A266" s="156">
        <v>255</v>
      </c>
      <c r="B266" s="152" t="s">
        <v>280</v>
      </c>
      <c r="C266" s="155" t="s">
        <v>459</v>
      </c>
    </row>
    <row r="267" spans="1:3" x14ac:dyDescent="0.2">
      <c r="A267" s="156">
        <v>257</v>
      </c>
      <c r="B267" s="152" t="s">
        <v>281</v>
      </c>
      <c r="C267" s="155" t="s">
        <v>459</v>
      </c>
    </row>
    <row r="268" spans="1:3" x14ac:dyDescent="0.2">
      <c r="A268" s="156">
        <v>258</v>
      </c>
      <c r="B268" s="152" t="s">
        <v>282</v>
      </c>
      <c r="C268" s="155" t="s">
        <v>459</v>
      </c>
    </row>
    <row r="269" spans="1:3" x14ac:dyDescent="0.2">
      <c r="A269" s="156">
        <v>259</v>
      </c>
      <c r="B269" s="152" t="s">
        <v>283</v>
      </c>
      <c r="C269" s="155" t="s">
        <v>459</v>
      </c>
    </row>
    <row r="270" spans="1:3" x14ac:dyDescent="0.2">
      <c r="A270" s="156">
        <v>260</v>
      </c>
      <c r="B270" s="152" t="s">
        <v>282</v>
      </c>
      <c r="C270" s="155" t="s">
        <v>460</v>
      </c>
    </row>
    <row r="271" spans="1:3" x14ac:dyDescent="0.2">
      <c r="A271" s="156">
        <v>261</v>
      </c>
      <c r="B271" s="152" t="s">
        <v>282</v>
      </c>
      <c r="C271" s="155" t="s">
        <v>459</v>
      </c>
    </row>
    <row r="272" spans="1:3" x14ac:dyDescent="0.2">
      <c r="A272" s="156">
        <v>262</v>
      </c>
      <c r="B272" s="152" t="s">
        <v>282</v>
      </c>
      <c r="C272" s="155" t="s">
        <v>459</v>
      </c>
    </row>
    <row r="273" spans="1:3" x14ac:dyDescent="0.2">
      <c r="A273" s="156">
        <v>263</v>
      </c>
      <c r="B273" s="152" t="s">
        <v>282</v>
      </c>
      <c r="C273" s="155" t="s">
        <v>459</v>
      </c>
    </row>
    <row r="274" spans="1:3" x14ac:dyDescent="0.2">
      <c r="A274" s="156">
        <v>264</v>
      </c>
      <c r="B274" s="152" t="s">
        <v>282</v>
      </c>
      <c r="C274" s="155" t="s">
        <v>459</v>
      </c>
    </row>
    <row r="275" spans="1:3" x14ac:dyDescent="0.2">
      <c r="A275" s="156">
        <v>265</v>
      </c>
      <c r="B275" s="152" t="s">
        <v>284</v>
      </c>
      <c r="C275" s="155" t="s">
        <v>460</v>
      </c>
    </row>
    <row r="276" spans="1:3" x14ac:dyDescent="0.2">
      <c r="A276" s="156">
        <v>266</v>
      </c>
      <c r="B276" s="152" t="s">
        <v>284</v>
      </c>
      <c r="C276" s="155" t="s">
        <v>460</v>
      </c>
    </row>
    <row r="277" spans="1:3" x14ac:dyDescent="0.2">
      <c r="A277" s="156">
        <v>267</v>
      </c>
      <c r="B277" s="152" t="s">
        <v>284</v>
      </c>
      <c r="C277" s="155" t="s">
        <v>460</v>
      </c>
    </row>
    <row r="278" spans="1:3" x14ac:dyDescent="0.2">
      <c r="A278" s="156">
        <v>268</v>
      </c>
      <c r="B278" s="152" t="s">
        <v>284</v>
      </c>
      <c r="C278" s="155" t="s">
        <v>460</v>
      </c>
    </row>
    <row r="279" spans="1:3" x14ac:dyDescent="0.2">
      <c r="A279" s="156">
        <v>269</v>
      </c>
      <c r="B279" s="152" t="s">
        <v>284</v>
      </c>
      <c r="C279" s="155" t="s">
        <v>460</v>
      </c>
    </row>
    <row r="280" spans="1:3" x14ac:dyDescent="0.2">
      <c r="A280" s="156">
        <v>270</v>
      </c>
      <c r="B280" s="152" t="s">
        <v>284</v>
      </c>
      <c r="C280" s="155" t="s">
        <v>460</v>
      </c>
    </row>
    <row r="281" spans="1:3" x14ac:dyDescent="0.2">
      <c r="A281" s="156">
        <v>271</v>
      </c>
      <c r="B281" s="152" t="s">
        <v>284</v>
      </c>
      <c r="C281" s="155" t="s">
        <v>460</v>
      </c>
    </row>
    <row r="282" spans="1:3" x14ac:dyDescent="0.2">
      <c r="A282" s="156">
        <v>272</v>
      </c>
      <c r="B282" s="152" t="s">
        <v>284</v>
      </c>
      <c r="C282" s="155" t="s">
        <v>460</v>
      </c>
    </row>
    <row r="283" spans="1:3" x14ac:dyDescent="0.2">
      <c r="A283" s="156">
        <v>273</v>
      </c>
      <c r="B283" s="152" t="s">
        <v>284</v>
      </c>
      <c r="C283" s="155" t="s">
        <v>460</v>
      </c>
    </row>
    <row r="284" spans="1:3" x14ac:dyDescent="0.2">
      <c r="A284" s="156">
        <v>274</v>
      </c>
      <c r="B284" s="152" t="s">
        <v>284</v>
      </c>
      <c r="C284" s="155" t="s">
        <v>460</v>
      </c>
    </row>
    <row r="285" spans="1:3" x14ac:dyDescent="0.2">
      <c r="A285" s="156">
        <v>276</v>
      </c>
      <c r="B285" s="152" t="s">
        <v>284</v>
      </c>
      <c r="C285" s="155" t="s">
        <v>460</v>
      </c>
    </row>
    <row r="286" spans="1:3" x14ac:dyDescent="0.2">
      <c r="A286" s="156">
        <v>277</v>
      </c>
      <c r="B286" s="152" t="s">
        <v>285</v>
      </c>
      <c r="C286" s="155" t="s">
        <v>460</v>
      </c>
    </row>
    <row r="287" spans="1:3" x14ac:dyDescent="0.2">
      <c r="A287" s="156">
        <v>278</v>
      </c>
      <c r="B287" s="152" t="s">
        <v>286</v>
      </c>
      <c r="C287" s="155" t="s">
        <v>460</v>
      </c>
    </row>
    <row r="288" spans="1:3" x14ac:dyDescent="0.2">
      <c r="A288" s="156">
        <v>279</v>
      </c>
      <c r="B288" s="152" t="s">
        <v>287</v>
      </c>
      <c r="C288" s="155" t="s">
        <v>460</v>
      </c>
    </row>
    <row r="289" spans="1:3" x14ac:dyDescent="0.2">
      <c r="A289" s="156">
        <v>280</v>
      </c>
      <c r="B289" s="152" t="s">
        <v>288</v>
      </c>
      <c r="C289" s="155" t="s">
        <v>460</v>
      </c>
    </row>
    <row r="290" spans="1:3" x14ac:dyDescent="0.2">
      <c r="A290" s="156">
        <v>281</v>
      </c>
      <c r="B290" s="152" t="s">
        <v>289</v>
      </c>
      <c r="C290" s="155" t="s">
        <v>459</v>
      </c>
    </row>
    <row r="291" spans="1:3" x14ac:dyDescent="0.2">
      <c r="A291" s="156">
        <v>283</v>
      </c>
      <c r="B291" s="152" t="s">
        <v>290</v>
      </c>
      <c r="C291" s="155" t="s">
        <v>459</v>
      </c>
    </row>
    <row r="292" spans="1:3" x14ac:dyDescent="0.2">
      <c r="A292" s="156">
        <v>284</v>
      </c>
      <c r="B292" s="152" t="s">
        <v>232</v>
      </c>
      <c r="C292" s="155" t="s">
        <v>460</v>
      </c>
    </row>
    <row r="293" spans="1:3" x14ac:dyDescent="0.2">
      <c r="A293" s="156">
        <v>285</v>
      </c>
      <c r="B293" s="152" t="s">
        <v>232</v>
      </c>
      <c r="C293" s="155" t="s">
        <v>460</v>
      </c>
    </row>
    <row r="294" spans="1:3" x14ac:dyDescent="0.2">
      <c r="A294" s="156">
        <v>286</v>
      </c>
      <c r="B294" s="152" t="s">
        <v>291</v>
      </c>
      <c r="C294" s="155" t="s">
        <v>460</v>
      </c>
    </row>
    <row r="295" spans="1:3" x14ac:dyDescent="0.2">
      <c r="A295" s="156">
        <v>287</v>
      </c>
      <c r="B295" s="152" t="s">
        <v>292</v>
      </c>
      <c r="C295" s="155" t="s">
        <v>460</v>
      </c>
    </row>
    <row r="296" spans="1:3" x14ac:dyDescent="0.2">
      <c r="A296" s="156">
        <v>288</v>
      </c>
      <c r="B296" s="152" t="s">
        <v>293</v>
      </c>
      <c r="C296" s="155" t="s">
        <v>460</v>
      </c>
    </row>
    <row r="297" spans="1:3" x14ac:dyDescent="0.2">
      <c r="A297" s="156">
        <v>289</v>
      </c>
      <c r="B297" s="152" t="s">
        <v>293</v>
      </c>
      <c r="C297" s="155" t="s">
        <v>460</v>
      </c>
    </row>
    <row r="298" spans="1:3" x14ac:dyDescent="0.2">
      <c r="A298" s="156">
        <v>290</v>
      </c>
      <c r="B298" s="152" t="s">
        <v>293</v>
      </c>
      <c r="C298" s="155" t="s">
        <v>460</v>
      </c>
    </row>
    <row r="299" spans="1:3" x14ac:dyDescent="0.2">
      <c r="A299" s="156">
        <v>291</v>
      </c>
      <c r="B299" s="152" t="s">
        <v>293</v>
      </c>
      <c r="C299" s="155" t="s">
        <v>460</v>
      </c>
    </row>
    <row r="300" spans="1:3" x14ac:dyDescent="0.2">
      <c r="A300" s="156">
        <v>292</v>
      </c>
      <c r="B300" s="152" t="s">
        <v>293</v>
      </c>
      <c r="C300" s="155" t="s">
        <v>460</v>
      </c>
    </row>
    <row r="301" spans="1:3" x14ac:dyDescent="0.2">
      <c r="A301" s="156">
        <v>297</v>
      </c>
      <c r="B301" s="152" t="s">
        <v>293</v>
      </c>
      <c r="C301" s="155" t="s">
        <v>460</v>
      </c>
    </row>
    <row r="302" spans="1:3" x14ac:dyDescent="0.2">
      <c r="A302" s="156">
        <v>298</v>
      </c>
      <c r="B302" s="152" t="s">
        <v>293</v>
      </c>
      <c r="C302" s="155" t="s">
        <v>460</v>
      </c>
    </row>
    <row r="303" spans="1:3" x14ac:dyDescent="0.2">
      <c r="A303" s="156">
        <v>299</v>
      </c>
      <c r="B303" s="152" t="s">
        <v>293</v>
      </c>
      <c r="C303" s="155" t="s">
        <v>460</v>
      </c>
    </row>
    <row r="304" spans="1:3" x14ac:dyDescent="0.2">
      <c r="A304" s="156">
        <v>300</v>
      </c>
      <c r="B304" s="152" t="s">
        <v>294</v>
      </c>
      <c r="C304" s="155" t="s">
        <v>459</v>
      </c>
    </row>
    <row r="305" spans="1:3" x14ac:dyDescent="0.2">
      <c r="A305" s="156">
        <v>301</v>
      </c>
      <c r="B305" s="152" t="s">
        <v>295</v>
      </c>
      <c r="C305" s="155" t="s">
        <v>459</v>
      </c>
    </row>
    <row r="306" spans="1:3" x14ac:dyDescent="0.2">
      <c r="A306" s="156">
        <v>302</v>
      </c>
      <c r="B306" s="152" t="s">
        <v>296</v>
      </c>
      <c r="C306" s="155" t="s">
        <v>459</v>
      </c>
    </row>
    <row r="307" spans="1:3" x14ac:dyDescent="0.2">
      <c r="A307" s="156">
        <v>303</v>
      </c>
      <c r="B307" s="152" t="s">
        <v>293</v>
      </c>
      <c r="C307" s="155" t="s">
        <v>460</v>
      </c>
    </row>
    <row r="308" spans="1:3" x14ac:dyDescent="0.2">
      <c r="A308" s="156">
        <v>304</v>
      </c>
      <c r="B308" s="152" t="s">
        <v>293</v>
      </c>
      <c r="C308" s="155" t="s">
        <v>460</v>
      </c>
    </row>
    <row r="309" spans="1:3" x14ac:dyDescent="0.2">
      <c r="A309" s="156">
        <v>305</v>
      </c>
      <c r="B309" s="152" t="s">
        <v>297</v>
      </c>
      <c r="C309" s="155" t="s">
        <v>459</v>
      </c>
    </row>
    <row r="310" spans="1:3" x14ac:dyDescent="0.2">
      <c r="A310" s="156">
        <v>306</v>
      </c>
      <c r="B310" s="152" t="s">
        <v>297</v>
      </c>
      <c r="C310" s="155" t="s">
        <v>459</v>
      </c>
    </row>
    <row r="311" spans="1:3" x14ac:dyDescent="0.2">
      <c r="A311" s="156">
        <v>307</v>
      </c>
      <c r="B311" s="152" t="s">
        <v>297</v>
      </c>
      <c r="C311" s="155" t="s">
        <v>459</v>
      </c>
    </row>
    <row r="312" spans="1:3" x14ac:dyDescent="0.2">
      <c r="A312" s="156">
        <v>308</v>
      </c>
      <c r="B312" s="152" t="s">
        <v>297</v>
      </c>
      <c r="C312" s="155" t="s">
        <v>459</v>
      </c>
    </row>
    <row r="313" spans="1:3" x14ac:dyDescent="0.2">
      <c r="A313" s="156">
        <v>309</v>
      </c>
      <c r="B313" s="152" t="s">
        <v>298</v>
      </c>
      <c r="C313" s="155" t="s">
        <v>459</v>
      </c>
    </row>
    <row r="314" spans="1:3" x14ac:dyDescent="0.2">
      <c r="A314" s="156">
        <v>310</v>
      </c>
      <c r="B314" s="152" t="s">
        <v>299</v>
      </c>
      <c r="C314" s="155" t="s">
        <v>459</v>
      </c>
    </row>
    <row r="315" spans="1:3" x14ac:dyDescent="0.2">
      <c r="A315" s="156">
        <v>312</v>
      </c>
      <c r="B315" s="152" t="s">
        <v>300</v>
      </c>
      <c r="C315" s="155" t="s">
        <v>459</v>
      </c>
    </row>
    <row r="316" spans="1:3" x14ac:dyDescent="0.2">
      <c r="A316" s="156">
        <v>313</v>
      </c>
      <c r="B316" s="152" t="s">
        <v>301</v>
      </c>
      <c r="C316" s="155" t="s">
        <v>460</v>
      </c>
    </row>
    <row r="317" spans="1:3" x14ac:dyDescent="0.2">
      <c r="A317" s="156">
        <v>314</v>
      </c>
      <c r="B317" s="152" t="s">
        <v>302</v>
      </c>
      <c r="C317" s="155" t="s">
        <v>460</v>
      </c>
    </row>
    <row r="318" spans="1:3" x14ac:dyDescent="0.2">
      <c r="A318" s="156">
        <v>315</v>
      </c>
      <c r="B318" s="152" t="s">
        <v>303</v>
      </c>
      <c r="C318" s="155" t="s">
        <v>460</v>
      </c>
    </row>
    <row r="319" spans="1:3" x14ac:dyDescent="0.2">
      <c r="A319" s="156">
        <v>316</v>
      </c>
      <c r="B319" s="152" t="s">
        <v>304</v>
      </c>
      <c r="C319" s="155" t="s">
        <v>459</v>
      </c>
    </row>
    <row r="320" spans="1:3" x14ac:dyDescent="0.2">
      <c r="A320" s="156">
        <v>317</v>
      </c>
      <c r="B320" s="152" t="s">
        <v>304</v>
      </c>
      <c r="C320" s="155" t="s">
        <v>459</v>
      </c>
    </row>
    <row r="321" spans="1:3" x14ac:dyDescent="0.2">
      <c r="A321" s="156">
        <v>318</v>
      </c>
      <c r="B321" s="152" t="s">
        <v>304</v>
      </c>
      <c r="C321" s="155" t="s">
        <v>459</v>
      </c>
    </row>
    <row r="322" spans="1:3" x14ac:dyDescent="0.2">
      <c r="A322" s="156">
        <v>319</v>
      </c>
      <c r="B322" s="152" t="s">
        <v>305</v>
      </c>
      <c r="C322" s="155" t="s">
        <v>459</v>
      </c>
    </row>
    <row r="323" spans="1:3" x14ac:dyDescent="0.2">
      <c r="A323" s="156">
        <v>320</v>
      </c>
      <c r="B323" s="152" t="s">
        <v>304</v>
      </c>
      <c r="C323" s="155" t="s">
        <v>459</v>
      </c>
    </row>
    <row r="324" spans="1:3" x14ac:dyDescent="0.2">
      <c r="A324" s="156">
        <v>321</v>
      </c>
      <c r="B324" s="152" t="s">
        <v>304</v>
      </c>
      <c r="C324" s="155" t="s">
        <v>459</v>
      </c>
    </row>
    <row r="325" spans="1:3" x14ac:dyDescent="0.2">
      <c r="A325" s="156">
        <v>322</v>
      </c>
      <c r="B325" s="152" t="s">
        <v>304</v>
      </c>
      <c r="C325" s="155" t="s">
        <v>459</v>
      </c>
    </row>
    <row r="326" spans="1:3" x14ac:dyDescent="0.2">
      <c r="A326" s="156">
        <v>323</v>
      </c>
      <c r="B326" s="152" t="s">
        <v>304</v>
      </c>
      <c r="C326" s="155" t="s">
        <v>459</v>
      </c>
    </row>
    <row r="327" spans="1:3" x14ac:dyDescent="0.2">
      <c r="A327" s="156">
        <v>324</v>
      </c>
      <c r="B327" s="152" t="s">
        <v>306</v>
      </c>
      <c r="C327" s="155" t="s">
        <v>459</v>
      </c>
    </row>
    <row r="328" spans="1:3" x14ac:dyDescent="0.2">
      <c r="A328" s="156">
        <v>325</v>
      </c>
      <c r="B328" s="152" t="s">
        <v>307</v>
      </c>
      <c r="C328" s="155" t="s">
        <v>459</v>
      </c>
    </row>
    <row r="329" spans="1:3" x14ac:dyDescent="0.2">
      <c r="A329" s="156">
        <v>326</v>
      </c>
      <c r="B329" s="152" t="s">
        <v>307</v>
      </c>
      <c r="C329" s="155" t="s">
        <v>459</v>
      </c>
    </row>
    <row r="330" spans="1:3" x14ac:dyDescent="0.2">
      <c r="A330" s="156">
        <v>327</v>
      </c>
      <c r="B330" s="152" t="s">
        <v>307</v>
      </c>
      <c r="C330" s="155" t="s">
        <v>459</v>
      </c>
    </row>
    <row r="331" spans="1:3" x14ac:dyDescent="0.2">
      <c r="A331" s="156">
        <v>328</v>
      </c>
      <c r="B331" s="152" t="s">
        <v>307</v>
      </c>
      <c r="C331" s="155" t="s">
        <v>459</v>
      </c>
    </row>
    <row r="332" spans="1:3" x14ac:dyDescent="0.2">
      <c r="A332" s="156">
        <v>329</v>
      </c>
      <c r="B332" s="152" t="s">
        <v>307</v>
      </c>
      <c r="C332" s="155" t="s">
        <v>459</v>
      </c>
    </row>
    <row r="333" spans="1:3" x14ac:dyDescent="0.2">
      <c r="A333" s="156">
        <v>330</v>
      </c>
      <c r="B333" s="152" t="s">
        <v>307</v>
      </c>
      <c r="C333" s="155" t="s">
        <v>459</v>
      </c>
    </row>
    <row r="334" spans="1:3" x14ac:dyDescent="0.2">
      <c r="A334" s="156">
        <v>331</v>
      </c>
      <c r="B334" s="152" t="s">
        <v>307</v>
      </c>
      <c r="C334" s="155" t="s">
        <v>459</v>
      </c>
    </row>
    <row r="335" spans="1:3" x14ac:dyDescent="0.2">
      <c r="A335" s="156">
        <v>332</v>
      </c>
      <c r="B335" s="152" t="s">
        <v>307</v>
      </c>
      <c r="C335" s="155" t="s">
        <v>460</v>
      </c>
    </row>
    <row r="336" spans="1:3" x14ac:dyDescent="0.2">
      <c r="A336" s="156">
        <v>334</v>
      </c>
      <c r="B336" s="152" t="s">
        <v>308</v>
      </c>
      <c r="C336" s="155" t="s">
        <v>459</v>
      </c>
    </row>
    <row r="337" spans="1:3" x14ac:dyDescent="0.2">
      <c r="A337" s="156">
        <v>335</v>
      </c>
      <c r="B337" s="152" t="s">
        <v>309</v>
      </c>
      <c r="C337" s="155" t="s">
        <v>459</v>
      </c>
    </row>
    <row r="338" spans="1:3" x14ac:dyDescent="0.2">
      <c r="A338" s="156">
        <v>336</v>
      </c>
      <c r="B338" s="152" t="s">
        <v>310</v>
      </c>
      <c r="C338" s="155" t="s">
        <v>460</v>
      </c>
    </row>
    <row r="339" spans="1:3" x14ac:dyDescent="0.2">
      <c r="A339" s="156">
        <v>337</v>
      </c>
      <c r="B339" s="152" t="s">
        <v>310</v>
      </c>
      <c r="C339" s="155" t="s">
        <v>460</v>
      </c>
    </row>
    <row r="340" spans="1:3" x14ac:dyDescent="0.2">
      <c r="A340" s="156">
        <v>338</v>
      </c>
      <c r="B340" s="152" t="s">
        <v>311</v>
      </c>
      <c r="C340" s="155" t="s">
        <v>459</v>
      </c>
    </row>
    <row r="341" spans="1:3" x14ac:dyDescent="0.2">
      <c r="A341" s="156">
        <v>339</v>
      </c>
      <c r="B341" s="152" t="s">
        <v>312</v>
      </c>
      <c r="C341" s="155" t="s">
        <v>460</v>
      </c>
    </row>
    <row r="342" spans="1:3" x14ac:dyDescent="0.2">
      <c r="A342" s="156">
        <v>340</v>
      </c>
      <c r="B342" s="152" t="s">
        <v>312</v>
      </c>
      <c r="C342" s="155" t="s">
        <v>460</v>
      </c>
    </row>
    <row r="343" spans="1:3" x14ac:dyDescent="0.2">
      <c r="A343" s="156">
        <v>341</v>
      </c>
      <c r="B343" s="152" t="s">
        <v>312</v>
      </c>
      <c r="C343" s="155" t="s">
        <v>460</v>
      </c>
    </row>
    <row r="344" spans="1:3" x14ac:dyDescent="0.2">
      <c r="A344" s="156">
        <v>342</v>
      </c>
      <c r="B344" s="152" t="s">
        <v>313</v>
      </c>
      <c r="C344" s="155" t="s">
        <v>459</v>
      </c>
    </row>
    <row r="345" spans="1:3" x14ac:dyDescent="0.2">
      <c r="A345" s="156">
        <v>343</v>
      </c>
      <c r="B345" s="152" t="s">
        <v>314</v>
      </c>
      <c r="C345" s="155" t="s">
        <v>459</v>
      </c>
    </row>
    <row r="346" spans="1:3" x14ac:dyDescent="0.2">
      <c r="A346" s="156">
        <v>344</v>
      </c>
      <c r="B346" s="152" t="s">
        <v>315</v>
      </c>
      <c r="C346" s="155" t="s">
        <v>459</v>
      </c>
    </row>
    <row r="347" spans="1:3" x14ac:dyDescent="0.2">
      <c r="A347" s="156">
        <v>344</v>
      </c>
      <c r="B347" s="152" t="s">
        <v>315</v>
      </c>
      <c r="C347" s="155" t="s">
        <v>460</v>
      </c>
    </row>
    <row r="348" spans="1:3" x14ac:dyDescent="0.2">
      <c r="A348" s="156">
        <v>345</v>
      </c>
      <c r="B348" s="152" t="s">
        <v>316</v>
      </c>
      <c r="C348" s="155" t="s">
        <v>459</v>
      </c>
    </row>
    <row r="349" spans="1:3" x14ac:dyDescent="0.2">
      <c r="A349" s="156">
        <v>346</v>
      </c>
      <c r="B349" s="152" t="s">
        <v>317</v>
      </c>
      <c r="C349" s="155" t="s">
        <v>460</v>
      </c>
    </row>
    <row r="350" spans="1:3" x14ac:dyDescent="0.2">
      <c r="A350" s="156">
        <v>347</v>
      </c>
      <c r="B350" s="152" t="s">
        <v>318</v>
      </c>
      <c r="C350" s="155" t="s">
        <v>460</v>
      </c>
    </row>
    <row r="351" spans="1:3" x14ac:dyDescent="0.2">
      <c r="A351" s="156">
        <v>348</v>
      </c>
      <c r="B351" s="152" t="s">
        <v>318</v>
      </c>
      <c r="C351" s="155" t="s">
        <v>460</v>
      </c>
    </row>
    <row r="352" spans="1:3" x14ac:dyDescent="0.2">
      <c r="A352" s="156">
        <v>349</v>
      </c>
      <c r="B352" s="152" t="s">
        <v>264</v>
      </c>
      <c r="C352" s="155" t="s">
        <v>459</v>
      </c>
    </row>
    <row r="353" spans="1:3" x14ac:dyDescent="0.2">
      <c r="A353" s="156">
        <v>350</v>
      </c>
      <c r="B353" s="152" t="s">
        <v>319</v>
      </c>
      <c r="C353" s="155" t="s">
        <v>460</v>
      </c>
    </row>
    <row r="354" spans="1:3" x14ac:dyDescent="0.2">
      <c r="A354" s="156">
        <v>351</v>
      </c>
      <c r="B354" s="152" t="s">
        <v>320</v>
      </c>
      <c r="C354" s="155" t="s">
        <v>459</v>
      </c>
    </row>
    <row r="355" spans="1:3" x14ac:dyDescent="0.2">
      <c r="A355" s="156">
        <v>352</v>
      </c>
      <c r="B355" s="152" t="s">
        <v>321</v>
      </c>
      <c r="C355" s="155" t="s">
        <v>459</v>
      </c>
    </row>
    <row r="356" spans="1:3" x14ac:dyDescent="0.2">
      <c r="A356" s="156">
        <v>353</v>
      </c>
      <c r="B356" s="152" t="s">
        <v>322</v>
      </c>
      <c r="C356" s="155" t="s">
        <v>459</v>
      </c>
    </row>
    <row r="357" spans="1:3" x14ac:dyDescent="0.2">
      <c r="A357" s="156">
        <v>354</v>
      </c>
      <c r="B357" s="152" t="s">
        <v>239</v>
      </c>
      <c r="C357" s="155" t="s">
        <v>460</v>
      </c>
    </row>
    <row r="358" spans="1:3" x14ac:dyDescent="0.2">
      <c r="A358" s="156">
        <v>355</v>
      </c>
      <c r="B358" s="152" t="s">
        <v>323</v>
      </c>
      <c r="C358" s="155" t="s">
        <v>459</v>
      </c>
    </row>
    <row r="359" spans="1:3" x14ac:dyDescent="0.2">
      <c r="A359" s="156">
        <v>357</v>
      </c>
      <c r="B359" s="152" t="s">
        <v>324</v>
      </c>
      <c r="C359" s="155" t="s">
        <v>460</v>
      </c>
    </row>
    <row r="360" spans="1:3" x14ac:dyDescent="0.2">
      <c r="A360" s="156">
        <v>358</v>
      </c>
      <c r="B360" s="152" t="s">
        <v>324</v>
      </c>
      <c r="C360" s="155" t="s">
        <v>460</v>
      </c>
    </row>
    <row r="361" spans="1:3" x14ac:dyDescent="0.2">
      <c r="A361" s="156">
        <v>359</v>
      </c>
      <c r="B361" s="152" t="s">
        <v>324</v>
      </c>
      <c r="C361" s="155" t="s">
        <v>460</v>
      </c>
    </row>
    <row r="362" spans="1:3" x14ac:dyDescent="0.2">
      <c r="A362" s="156">
        <v>360</v>
      </c>
      <c r="B362" s="152" t="s">
        <v>324</v>
      </c>
      <c r="C362" s="155" t="s">
        <v>460</v>
      </c>
    </row>
    <row r="363" spans="1:3" x14ac:dyDescent="0.2">
      <c r="A363" s="156">
        <v>361</v>
      </c>
      <c r="B363" s="152" t="s">
        <v>324</v>
      </c>
      <c r="C363" s="155" t="s">
        <v>460</v>
      </c>
    </row>
    <row r="364" spans="1:3" x14ac:dyDescent="0.2">
      <c r="A364" s="156">
        <v>362</v>
      </c>
      <c r="B364" s="152" t="s">
        <v>324</v>
      </c>
      <c r="C364" s="155" t="s">
        <v>460</v>
      </c>
    </row>
    <row r="365" spans="1:3" x14ac:dyDescent="0.2">
      <c r="A365" s="156">
        <v>363</v>
      </c>
      <c r="B365" s="152" t="s">
        <v>324</v>
      </c>
      <c r="C365" s="155" t="s">
        <v>460</v>
      </c>
    </row>
    <row r="366" spans="1:3" x14ac:dyDescent="0.2">
      <c r="A366" s="156">
        <v>364</v>
      </c>
      <c r="B366" s="152" t="s">
        <v>324</v>
      </c>
      <c r="C366" s="155" t="s">
        <v>460</v>
      </c>
    </row>
    <row r="367" spans="1:3" x14ac:dyDescent="0.2">
      <c r="A367" s="156">
        <v>365</v>
      </c>
      <c r="B367" s="152" t="s">
        <v>324</v>
      </c>
      <c r="C367" s="155" t="s">
        <v>460</v>
      </c>
    </row>
    <row r="368" spans="1:3" x14ac:dyDescent="0.2">
      <c r="A368" s="156">
        <v>366</v>
      </c>
      <c r="B368" s="152" t="s">
        <v>324</v>
      </c>
      <c r="C368" s="155" t="s">
        <v>460</v>
      </c>
    </row>
    <row r="369" spans="1:3" x14ac:dyDescent="0.2">
      <c r="A369" s="156">
        <v>367</v>
      </c>
      <c r="B369" s="152" t="s">
        <v>324</v>
      </c>
      <c r="C369" s="155" t="s">
        <v>460</v>
      </c>
    </row>
    <row r="370" spans="1:3" x14ac:dyDescent="0.2">
      <c r="A370" s="156">
        <v>368</v>
      </c>
      <c r="B370" s="152" t="s">
        <v>324</v>
      </c>
      <c r="C370" s="155" t="s">
        <v>460</v>
      </c>
    </row>
    <row r="371" spans="1:3" x14ac:dyDescent="0.2">
      <c r="A371" s="156">
        <v>369</v>
      </c>
      <c r="B371" s="152" t="s">
        <v>324</v>
      </c>
      <c r="C371" s="155" t="s">
        <v>460</v>
      </c>
    </row>
    <row r="372" spans="1:3" x14ac:dyDescent="0.2">
      <c r="A372" s="156">
        <v>370</v>
      </c>
      <c r="B372" s="152" t="s">
        <v>324</v>
      </c>
      <c r="C372" s="155" t="s">
        <v>460</v>
      </c>
    </row>
    <row r="373" spans="1:3" x14ac:dyDescent="0.2">
      <c r="A373" s="156">
        <v>371</v>
      </c>
      <c r="B373" s="152" t="s">
        <v>324</v>
      </c>
      <c r="C373" s="155" t="s">
        <v>460</v>
      </c>
    </row>
    <row r="374" spans="1:3" x14ac:dyDescent="0.2">
      <c r="A374" s="156">
        <v>372</v>
      </c>
      <c r="B374" s="152" t="s">
        <v>304</v>
      </c>
      <c r="C374" s="155" t="s">
        <v>459</v>
      </c>
    </row>
    <row r="375" spans="1:3" x14ac:dyDescent="0.2">
      <c r="A375" s="156">
        <v>373</v>
      </c>
      <c r="B375" s="152" t="s">
        <v>252</v>
      </c>
      <c r="C375" s="155" t="s">
        <v>459</v>
      </c>
    </row>
    <row r="376" spans="1:3" x14ac:dyDescent="0.2">
      <c r="A376" s="156">
        <v>374</v>
      </c>
      <c r="B376" s="152" t="s">
        <v>252</v>
      </c>
      <c r="C376" s="155" t="s">
        <v>459</v>
      </c>
    </row>
    <row r="377" spans="1:3" x14ac:dyDescent="0.2">
      <c r="A377" s="156">
        <v>375</v>
      </c>
      <c r="B377" s="152" t="s">
        <v>252</v>
      </c>
      <c r="C377" s="155" t="s">
        <v>459</v>
      </c>
    </row>
    <row r="378" spans="1:3" x14ac:dyDescent="0.2">
      <c r="A378" s="156">
        <v>376</v>
      </c>
      <c r="B378" s="152" t="s">
        <v>252</v>
      </c>
      <c r="C378" s="155" t="s">
        <v>459</v>
      </c>
    </row>
    <row r="379" spans="1:3" x14ac:dyDescent="0.2">
      <c r="A379" s="156">
        <v>377</v>
      </c>
      <c r="B379" s="152" t="s">
        <v>252</v>
      </c>
      <c r="C379" s="155" t="s">
        <v>459</v>
      </c>
    </row>
    <row r="380" spans="1:3" x14ac:dyDescent="0.2">
      <c r="A380" s="156">
        <v>378</v>
      </c>
      <c r="B380" s="152" t="s">
        <v>252</v>
      </c>
      <c r="C380" s="155" t="s">
        <v>459</v>
      </c>
    </row>
    <row r="381" spans="1:3" x14ac:dyDescent="0.2">
      <c r="A381" s="156">
        <v>380</v>
      </c>
      <c r="B381" s="152" t="s">
        <v>252</v>
      </c>
      <c r="C381" s="155" t="s">
        <v>459</v>
      </c>
    </row>
    <row r="382" spans="1:3" x14ac:dyDescent="0.2">
      <c r="A382" s="156">
        <v>381</v>
      </c>
      <c r="B382" s="152" t="s">
        <v>252</v>
      </c>
      <c r="C382" s="155" t="s">
        <v>459</v>
      </c>
    </row>
    <row r="383" spans="1:3" x14ac:dyDescent="0.2">
      <c r="A383" s="156">
        <v>382</v>
      </c>
      <c r="B383" s="152" t="s">
        <v>252</v>
      </c>
      <c r="C383" s="155" t="s">
        <v>459</v>
      </c>
    </row>
    <row r="384" spans="1:3" x14ac:dyDescent="0.2">
      <c r="A384" s="156">
        <v>384</v>
      </c>
      <c r="B384" s="152" t="s">
        <v>264</v>
      </c>
      <c r="C384" s="155" t="s">
        <v>459</v>
      </c>
    </row>
    <row r="385" spans="1:3" x14ac:dyDescent="0.2">
      <c r="A385" s="156">
        <v>385</v>
      </c>
      <c r="B385" s="152" t="s">
        <v>252</v>
      </c>
      <c r="C385" s="155" t="s">
        <v>460</v>
      </c>
    </row>
    <row r="386" spans="1:3" x14ac:dyDescent="0.2">
      <c r="A386" s="156">
        <v>386</v>
      </c>
      <c r="B386" s="152" t="s">
        <v>232</v>
      </c>
      <c r="C386" s="155" t="s">
        <v>460</v>
      </c>
    </row>
    <row r="387" spans="1:3" x14ac:dyDescent="0.2">
      <c r="A387" s="156">
        <v>387</v>
      </c>
      <c r="B387" s="152" t="s">
        <v>257</v>
      </c>
      <c r="C387" s="155" t="s">
        <v>460</v>
      </c>
    </row>
    <row r="388" spans="1:3" x14ac:dyDescent="0.2">
      <c r="A388" s="156">
        <v>388</v>
      </c>
      <c r="B388" s="152" t="s">
        <v>252</v>
      </c>
      <c r="C388" s="155" t="s">
        <v>460</v>
      </c>
    </row>
    <row r="389" spans="1:3" x14ac:dyDescent="0.2">
      <c r="A389" s="156">
        <v>389</v>
      </c>
      <c r="B389" s="152" t="s">
        <v>243</v>
      </c>
      <c r="C389" s="155" t="s">
        <v>460</v>
      </c>
    </row>
    <row r="390" spans="1:3" x14ac:dyDescent="0.2">
      <c r="A390" s="156">
        <v>390</v>
      </c>
      <c r="B390" s="152" t="s">
        <v>252</v>
      </c>
      <c r="C390" s="155" t="s">
        <v>459</v>
      </c>
    </row>
    <row r="391" spans="1:3" x14ac:dyDescent="0.2">
      <c r="A391" s="156">
        <v>391</v>
      </c>
      <c r="B391" s="152" t="s">
        <v>325</v>
      </c>
      <c r="C391" s="155" t="s">
        <v>460</v>
      </c>
    </row>
    <row r="392" spans="1:3" x14ac:dyDescent="0.2">
      <c r="A392" s="156">
        <v>392</v>
      </c>
      <c r="B392" s="152" t="s">
        <v>326</v>
      </c>
      <c r="C392" s="155" t="s">
        <v>459</v>
      </c>
    </row>
    <row r="393" spans="1:3" x14ac:dyDescent="0.2">
      <c r="A393" s="156">
        <v>393</v>
      </c>
      <c r="B393" s="152" t="s">
        <v>327</v>
      </c>
      <c r="C393" s="155" t="s">
        <v>459</v>
      </c>
    </row>
    <row r="394" spans="1:3" x14ac:dyDescent="0.2">
      <c r="A394" s="156">
        <v>394</v>
      </c>
      <c r="B394" s="152" t="s">
        <v>283</v>
      </c>
      <c r="C394" s="155" t="s">
        <v>459</v>
      </c>
    </row>
    <row r="395" spans="1:3" x14ac:dyDescent="0.2">
      <c r="A395" s="156">
        <v>395</v>
      </c>
      <c r="B395" s="152" t="s">
        <v>328</v>
      </c>
      <c r="C395" s="155" t="s">
        <v>459</v>
      </c>
    </row>
    <row r="396" spans="1:3" x14ac:dyDescent="0.2">
      <c r="A396" s="156">
        <v>396</v>
      </c>
      <c r="B396" s="152" t="s">
        <v>262</v>
      </c>
      <c r="C396" s="155" t="s">
        <v>459</v>
      </c>
    </row>
    <row r="397" spans="1:3" x14ac:dyDescent="0.2">
      <c r="A397" s="156">
        <v>397</v>
      </c>
      <c r="B397" s="152" t="s">
        <v>329</v>
      </c>
      <c r="C397" s="155" t="s">
        <v>459</v>
      </c>
    </row>
    <row r="398" spans="1:3" x14ac:dyDescent="0.2">
      <c r="A398" s="156">
        <v>398</v>
      </c>
      <c r="B398" s="152" t="s">
        <v>330</v>
      </c>
      <c r="C398" s="155" t="s">
        <v>459</v>
      </c>
    </row>
    <row r="399" spans="1:3" x14ac:dyDescent="0.2">
      <c r="A399" s="156">
        <v>399</v>
      </c>
      <c r="B399" s="152" t="s">
        <v>331</v>
      </c>
      <c r="C399" s="155" t="s">
        <v>460</v>
      </c>
    </row>
    <row r="400" spans="1:3" x14ac:dyDescent="0.2">
      <c r="A400" s="156">
        <v>400</v>
      </c>
      <c r="B400" s="152" t="s">
        <v>282</v>
      </c>
      <c r="C400" s="155" t="s">
        <v>459</v>
      </c>
    </row>
    <row r="401" spans="1:3" x14ac:dyDescent="0.2">
      <c r="A401" s="156">
        <v>401</v>
      </c>
      <c r="B401" s="152" t="s">
        <v>332</v>
      </c>
      <c r="C401" s="155" t="s">
        <v>460</v>
      </c>
    </row>
    <row r="402" spans="1:3" x14ac:dyDescent="0.2">
      <c r="A402" s="156">
        <v>403</v>
      </c>
      <c r="B402" s="152" t="s">
        <v>238</v>
      </c>
      <c r="C402" s="155" t="s">
        <v>459</v>
      </c>
    </row>
    <row r="403" spans="1:3" x14ac:dyDescent="0.2">
      <c r="A403" s="156">
        <v>404</v>
      </c>
      <c r="B403" s="152" t="s">
        <v>333</v>
      </c>
      <c r="C403" s="155" t="s">
        <v>459</v>
      </c>
    </row>
    <row r="404" spans="1:3" x14ac:dyDescent="0.2">
      <c r="A404" s="156">
        <v>405</v>
      </c>
      <c r="B404" s="152" t="s">
        <v>334</v>
      </c>
      <c r="C404" s="155" t="s">
        <v>460</v>
      </c>
    </row>
    <row r="405" spans="1:3" x14ac:dyDescent="0.2">
      <c r="A405" s="156">
        <v>406</v>
      </c>
      <c r="B405" s="152" t="s">
        <v>335</v>
      </c>
      <c r="C405" s="155" t="s">
        <v>460</v>
      </c>
    </row>
    <row r="406" spans="1:3" x14ac:dyDescent="0.2">
      <c r="A406" s="156">
        <v>407</v>
      </c>
      <c r="B406" s="152" t="s">
        <v>336</v>
      </c>
      <c r="C406" s="155" t="s">
        <v>460</v>
      </c>
    </row>
    <row r="407" spans="1:3" x14ac:dyDescent="0.2">
      <c r="A407" s="156">
        <v>408</v>
      </c>
      <c r="B407" s="152" t="s">
        <v>337</v>
      </c>
      <c r="C407" s="155" t="s">
        <v>460</v>
      </c>
    </row>
    <row r="408" spans="1:3" x14ac:dyDescent="0.2">
      <c r="A408" s="156">
        <v>409</v>
      </c>
      <c r="B408" s="152" t="s">
        <v>338</v>
      </c>
      <c r="C408" s="155" t="s">
        <v>460</v>
      </c>
    </row>
    <row r="409" spans="1:3" x14ac:dyDescent="0.2">
      <c r="A409" s="156">
        <v>410</v>
      </c>
      <c r="B409" s="152" t="s">
        <v>339</v>
      </c>
      <c r="C409" s="155" t="s">
        <v>460</v>
      </c>
    </row>
    <row r="410" spans="1:3" x14ac:dyDescent="0.2">
      <c r="A410" s="156">
        <v>411</v>
      </c>
      <c r="B410" s="152" t="s">
        <v>340</v>
      </c>
      <c r="C410" s="155" t="s">
        <v>460</v>
      </c>
    </row>
    <row r="411" spans="1:3" x14ac:dyDescent="0.2">
      <c r="A411" s="156">
        <v>412</v>
      </c>
      <c r="B411" s="152" t="s">
        <v>341</v>
      </c>
      <c r="C411" s="155" t="s">
        <v>460</v>
      </c>
    </row>
    <row r="412" spans="1:3" x14ac:dyDescent="0.2">
      <c r="A412" s="156">
        <v>413</v>
      </c>
      <c r="B412" s="152" t="s">
        <v>342</v>
      </c>
      <c r="C412" s="155" t="s">
        <v>460</v>
      </c>
    </row>
    <row r="413" spans="1:3" x14ac:dyDescent="0.2">
      <c r="A413" s="156">
        <v>414</v>
      </c>
      <c r="B413" s="152" t="s">
        <v>343</v>
      </c>
      <c r="C413" s="155" t="s">
        <v>460</v>
      </c>
    </row>
    <row r="414" spans="1:3" x14ac:dyDescent="0.2">
      <c r="A414" s="156">
        <v>415</v>
      </c>
      <c r="B414" s="152" t="s">
        <v>344</v>
      </c>
      <c r="C414" s="155" t="s">
        <v>460</v>
      </c>
    </row>
    <row r="415" spans="1:3" x14ac:dyDescent="0.2">
      <c r="A415" s="156">
        <v>416</v>
      </c>
      <c r="B415" s="152" t="s">
        <v>345</v>
      </c>
      <c r="C415" s="155" t="s">
        <v>460</v>
      </c>
    </row>
    <row r="416" spans="1:3" x14ac:dyDescent="0.2">
      <c r="A416" s="156">
        <v>417</v>
      </c>
      <c r="B416" s="152" t="s">
        <v>346</v>
      </c>
      <c r="C416" s="155" t="s">
        <v>460</v>
      </c>
    </row>
    <row r="417" spans="1:3" x14ac:dyDescent="0.2">
      <c r="A417" s="156">
        <v>418</v>
      </c>
      <c r="B417" s="152" t="s">
        <v>347</v>
      </c>
      <c r="C417" s="155" t="s">
        <v>460</v>
      </c>
    </row>
    <row r="418" spans="1:3" x14ac:dyDescent="0.2">
      <c r="A418" s="156">
        <v>419</v>
      </c>
      <c r="B418" s="152" t="s">
        <v>348</v>
      </c>
      <c r="C418" s="155" t="s">
        <v>460</v>
      </c>
    </row>
    <row r="419" spans="1:3" x14ac:dyDescent="0.2">
      <c r="A419" s="156">
        <v>420</v>
      </c>
      <c r="B419" s="152" t="s">
        <v>349</v>
      </c>
      <c r="C419" s="155" t="s">
        <v>460</v>
      </c>
    </row>
    <row r="420" spans="1:3" x14ac:dyDescent="0.2">
      <c r="A420" s="156">
        <v>421</v>
      </c>
      <c r="B420" s="152" t="s">
        <v>350</v>
      </c>
      <c r="C420" s="155" t="s">
        <v>460</v>
      </c>
    </row>
    <row r="421" spans="1:3" x14ac:dyDescent="0.2">
      <c r="A421" s="156">
        <v>422</v>
      </c>
      <c r="B421" s="152" t="s">
        <v>351</v>
      </c>
      <c r="C421" s="155" t="s">
        <v>460</v>
      </c>
    </row>
    <row r="422" spans="1:3" x14ac:dyDescent="0.2">
      <c r="A422" s="156">
        <v>423</v>
      </c>
      <c r="B422" s="152" t="s">
        <v>352</v>
      </c>
      <c r="C422" s="155" t="s">
        <v>460</v>
      </c>
    </row>
    <row r="423" spans="1:3" x14ac:dyDescent="0.2">
      <c r="A423" s="156">
        <v>424</v>
      </c>
      <c r="B423" s="152" t="s">
        <v>353</v>
      </c>
      <c r="C423" s="155" t="s">
        <v>460</v>
      </c>
    </row>
    <row r="424" spans="1:3" x14ac:dyDescent="0.2">
      <c r="A424" s="156">
        <v>425</v>
      </c>
      <c r="B424" s="152" t="s">
        <v>354</v>
      </c>
      <c r="C424" s="155" t="s">
        <v>459</v>
      </c>
    </row>
    <row r="425" spans="1:3" x14ac:dyDescent="0.2">
      <c r="A425" s="156">
        <v>426</v>
      </c>
      <c r="B425" s="152" t="s">
        <v>264</v>
      </c>
      <c r="C425" s="155" t="s">
        <v>459</v>
      </c>
    </row>
    <row r="426" spans="1:3" x14ac:dyDescent="0.2">
      <c r="A426" s="156">
        <v>427</v>
      </c>
      <c r="B426" s="152" t="s">
        <v>355</v>
      </c>
      <c r="C426" s="155" t="s">
        <v>459</v>
      </c>
    </row>
    <row r="427" spans="1:3" x14ac:dyDescent="0.2">
      <c r="A427" s="156">
        <v>428</v>
      </c>
      <c r="B427" s="152" t="s">
        <v>356</v>
      </c>
      <c r="C427" s="155" t="s">
        <v>455</v>
      </c>
    </row>
    <row r="428" spans="1:3" x14ac:dyDescent="0.2">
      <c r="A428" s="156">
        <v>429</v>
      </c>
      <c r="B428" s="152" t="s">
        <v>357</v>
      </c>
      <c r="C428" s="155" t="s">
        <v>455</v>
      </c>
    </row>
    <row r="429" spans="1:3" x14ac:dyDescent="0.2">
      <c r="A429" s="156">
        <v>430</v>
      </c>
      <c r="B429" s="152" t="s">
        <v>358</v>
      </c>
      <c r="C429" s="155" t="s">
        <v>455</v>
      </c>
    </row>
    <row r="430" spans="1:3" x14ac:dyDescent="0.2">
      <c r="A430" s="156">
        <v>431</v>
      </c>
      <c r="B430" s="152" t="s">
        <v>359</v>
      </c>
      <c r="C430" s="155" t="s">
        <v>455</v>
      </c>
    </row>
    <row r="431" spans="1:3" x14ac:dyDescent="0.2">
      <c r="A431" s="156">
        <v>432</v>
      </c>
      <c r="B431" s="152" t="s">
        <v>264</v>
      </c>
      <c r="C431" s="155" t="s">
        <v>459</v>
      </c>
    </row>
    <row r="432" spans="1:3" x14ac:dyDescent="0.2">
      <c r="A432" s="156">
        <v>434</v>
      </c>
      <c r="B432" s="152" t="s">
        <v>360</v>
      </c>
      <c r="C432" s="155" t="s">
        <v>460</v>
      </c>
    </row>
    <row r="433" spans="1:3" x14ac:dyDescent="0.2">
      <c r="A433" s="156">
        <v>435</v>
      </c>
      <c r="B433" s="152" t="s">
        <v>361</v>
      </c>
      <c r="C433" s="155" t="s">
        <v>459</v>
      </c>
    </row>
    <row r="434" spans="1:3" x14ac:dyDescent="0.2">
      <c r="A434" s="156">
        <v>436</v>
      </c>
      <c r="B434" s="152" t="s">
        <v>362</v>
      </c>
      <c r="C434" s="155" t="s">
        <v>459</v>
      </c>
    </row>
    <row r="435" spans="1:3" x14ac:dyDescent="0.2">
      <c r="A435" s="156">
        <v>437</v>
      </c>
      <c r="B435" s="152" t="s">
        <v>363</v>
      </c>
      <c r="C435" s="155" t="s">
        <v>459</v>
      </c>
    </row>
    <row r="436" spans="1:3" x14ac:dyDescent="0.2">
      <c r="A436" s="156">
        <v>439</v>
      </c>
      <c r="B436" s="152" t="s">
        <v>364</v>
      </c>
      <c r="C436" s="155" t="s">
        <v>459</v>
      </c>
    </row>
    <row r="437" spans="1:3" x14ac:dyDescent="0.2">
      <c r="A437" s="156">
        <v>440</v>
      </c>
      <c r="B437" s="152" t="s">
        <v>365</v>
      </c>
      <c r="C437" s="155" t="s">
        <v>459</v>
      </c>
    </row>
    <row r="438" spans="1:3" x14ac:dyDescent="0.2">
      <c r="A438" s="156">
        <v>441</v>
      </c>
      <c r="B438" s="152" t="s">
        <v>268</v>
      </c>
      <c r="C438" s="155" t="s">
        <v>459</v>
      </c>
    </row>
    <row r="439" spans="1:3" x14ac:dyDescent="0.2">
      <c r="A439" s="156">
        <v>442</v>
      </c>
      <c r="B439" s="152" t="s">
        <v>264</v>
      </c>
      <c r="C439" s="155" t="s">
        <v>460</v>
      </c>
    </row>
    <row r="440" spans="1:3" x14ac:dyDescent="0.2">
      <c r="A440" s="156">
        <v>443</v>
      </c>
      <c r="B440" s="152" t="s">
        <v>304</v>
      </c>
      <c r="C440" s="155" t="s">
        <v>459</v>
      </c>
    </row>
    <row r="441" spans="1:3" x14ac:dyDescent="0.2">
      <c r="A441" s="156">
        <v>444</v>
      </c>
      <c r="B441" s="152" t="s">
        <v>307</v>
      </c>
      <c r="C441" s="155" t="s">
        <v>459</v>
      </c>
    </row>
    <row r="442" spans="1:3" x14ac:dyDescent="0.2">
      <c r="A442" s="156">
        <v>444</v>
      </c>
      <c r="B442" s="152" t="s">
        <v>307</v>
      </c>
      <c r="C442" s="155" t="s">
        <v>460</v>
      </c>
    </row>
    <row r="443" spans="1:3" x14ac:dyDescent="0.2">
      <c r="A443" s="156">
        <v>445</v>
      </c>
      <c r="B443" s="152" t="s">
        <v>366</v>
      </c>
      <c r="C443" s="155" t="s">
        <v>459</v>
      </c>
    </row>
    <row r="444" spans="1:3" x14ac:dyDescent="0.2">
      <c r="A444" s="156">
        <v>446</v>
      </c>
      <c r="B444" s="152" t="s">
        <v>366</v>
      </c>
      <c r="C444" s="155" t="s">
        <v>459</v>
      </c>
    </row>
    <row r="445" spans="1:3" x14ac:dyDescent="0.2">
      <c r="A445" s="156">
        <v>447</v>
      </c>
      <c r="B445" s="152" t="s">
        <v>278</v>
      </c>
      <c r="C445" s="155" t="s">
        <v>459</v>
      </c>
    </row>
    <row r="446" spans="1:3" x14ac:dyDescent="0.2">
      <c r="A446" s="156">
        <v>448</v>
      </c>
      <c r="B446" s="152" t="s">
        <v>278</v>
      </c>
      <c r="C446" s="155" t="s">
        <v>459</v>
      </c>
    </row>
    <row r="447" spans="1:3" x14ac:dyDescent="0.2">
      <c r="A447" s="156">
        <v>449</v>
      </c>
      <c r="B447" s="152" t="s">
        <v>278</v>
      </c>
      <c r="C447" s="155" t="s">
        <v>459</v>
      </c>
    </row>
    <row r="448" spans="1:3" x14ac:dyDescent="0.2">
      <c r="A448" s="156">
        <v>450</v>
      </c>
      <c r="B448" s="152" t="s">
        <v>278</v>
      </c>
      <c r="C448" s="155" t="s">
        <v>459</v>
      </c>
    </row>
    <row r="449" spans="1:3" x14ac:dyDescent="0.2">
      <c r="A449" s="156">
        <v>451</v>
      </c>
      <c r="B449" s="152" t="s">
        <v>278</v>
      </c>
      <c r="C449" s="155" t="s">
        <v>459</v>
      </c>
    </row>
    <row r="450" spans="1:3" x14ac:dyDescent="0.2">
      <c r="A450" s="156">
        <v>452</v>
      </c>
      <c r="B450" s="152" t="s">
        <v>278</v>
      </c>
      <c r="C450" s="155" t="s">
        <v>459</v>
      </c>
    </row>
    <row r="451" spans="1:3" x14ac:dyDescent="0.2">
      <c r="A451" s="156">
        <v>453</v>
      </c>
      <c r="B451" s="152" t="s">
        <v>278</v>
      </c>
      <c r="C451" s="155" t="s">
        <v>459</v>
      </c>
    </row>
    <row r="452" spans="1:3" x14ac:dyDescent="0.2">
      <c r="A452" s="156">
        <v>454</v>
      </c>
      <c r="B452" s="152" t="s">
        <v>278</v>
      </c>
      <c r="C452" s="155" t="s">
        <v>459</v>
      </c>
    </row>
    <row r="453" spans="1:3" x14ac:dyDescent="0.2">
      <c r="A453" s="156">
        <v>455</v>
      </c>
      <c r="B453" s="152" t="s">
        <v>278</v>
      </c>
      <c r="C453" s="155" t="s">
        <v>459</v>
      </c>
    </row>
    <row r="454" spans="1:3" x14ac:dyDescent="0.2">
      <c r="A454" s="156">
        <v>456</v>
      </c>
      <c r="B454" s="152" t="s">
        <v>278</v>
      </c>
      <c r="C454" s="155" t="s">
        <v>459</v>
      </c>
    </row>
    <row r="455" spans="1:3" x14ac:dyDescent="0.2">
      <c r="A455" s="156">
        <v>459</v>
      </c>
      <c r="B455" s="152" t="s">
        <v>278</v>
      </c>
      <c r="C455" s="155" t="s">
        <v>459</v>
      </c>
    </row>
    <row r="456" spans="1:3" x14ac:dyDescent="0.2">
      <c r="A456" s="156">
        <v>460</v>
      </c>
      <c r="B456" s="152" t="s">
        <v>367</v>
      </c>
      <c r="C456" s="155" t="s">
        <v>460</v>
      </c>
    </row>
    <row r="457" spans="1:3" x14ac:dyDescent="0.2">
      <c r="A457" s="156">
        <v>461</v>
      </c>
      <c r="B457" s="152" t="s">
        <v>367</v>
      </c>
      <c r="C457" s="155" t="s">
        <v>460</v>
      </c>
    </row>
    <row r="458" spans="1:3" x14ac:dyDescent="0.2">
      <c r="A458" s="156">
        <v>462</v>
      </c>
      <c r="B458" s="152" t="s">
        <v>368</v>
      </c>
      <c r="C458" s="155" t="s">
        <v>460</v>
      </c>
    </row>
    <row r="459" spans="1:3" x14ac:dyDescent="0.2">
      <c r="A459" s="156">
        <v>463</v>
      </c>
      <c r="B459" s="152" t="s">
        <v>369</v>
      </c>
      <c r="C459" s="155" t="s">
        <v>460</v>
      </c>
    </row>
    <row r="460" spans="1:3" x14ac:dyDescent="0.2">
      <c r="A460" s="156">
        <v>464</v>
      </c>
      <c r="B460" s="152" t="s">
        <v>370</v>
      </c>
      <c r="C460" s="155" t="s">
        <v>459</v>
      </c>
    </row>
    <row r="461" spans="1:3" x14ac:dyDescent="0.2">
      <c r="A461" s="156">
        <v>465</v>
      </c>
      <c r="B461" s="152" t="s">
        <v>371</v>
      </c>
      <c r="C461" s="155" t="s">
        <v>459</v>
      </c>
    </row>
    <row r="462" spans="1:3" x14ac:dyDescent="0.2">
      <c r="A462" s="156">
        <v>466</v>
      </c>
      <c r="B462" s="152" t="s">
        <v>372</v>
      </c>
      <c r="C462" s="155" t="s">
        <v>459</v>
      </c>
    </row>
    <row r="463" spans="1:3" x14ac:dyDescent="0.2">
      <c r="A463" s="156">
        <v>467</v>
      </c>
      <c r="B463" s="152" t="s">
        <v>372</v>
      </c>
      <c r="C463" s="155" t="s">
        <v>459</v>
      </c>
    </row>
    <row r="464" spans="1:3" x14ac:dyDescent="0.2">
      <c r="A464" s="156">
        <v>468</v>
      </c>
      <c r="B464" s="152" t="s">
        <v>372</v>
      </c>
      <c r="C464" s="155" t="s">
        <v>459</v>
      </c>
    </row>
    <row r="465" spans="1:3" x14ac:dyDescent="0.2">
      <c r="A465" s="156">
        <v>469</v>
      </c>
      <c r="B465" s="152" t="s">
        <v>372</v>
      </c>
      <c r="C465" s="155" t="s">
        <v>459</v>
      </c>
    </row>
    <row r="466" spans="1:3" x14ac:dyDescent="0.2">
      <c r="A466" s="156">
        <v>470</v>
      </c>
      <c r="B466" s="152" t="s">
        <v>372</v>
      </c>
      <c r="C466" s="155" t="s">
        <v>459</v>
      </c>
    </row>
    <row r="467" spans="1:3" x14ac:dyDescent="0.2">
      <c r="A467" s="156">
        <v>473</v>
      </c>
      <c r="B467" s="152" t="s">
        <v>373</v>
      </c>
      <c r="C467" s="155" t="s">
        <v>459</v>
      </c>
    </row>
    <row r="468" spans="1:3" x14ac:dyDescent="0.2">
      <c r="A468" s="156">
        <v>474</v>
      </c>
      <c r="B468" s="152" t="s">
        <v>374</v>
      </c>
      <c r="C468" s="155" t="s">
        <v>460</v>
      </c>
    </row>
    <row r="469" spans="1:3" x14ac:dyDescent="0.2">
      <c r="A469" s="156">
        <v>475</v>
      </c>
      <c r="B469" s="152" t="s">
        <v>375</v>
      </c>
      <c r="C469" s="155" t="s">
        <v>459</v>
      </c>
    </row>
    <row r="470" spans="1:3" x14ac:dyDescent="0.2">
      <c r="A470" s="156">
        <v>476</v>
      </c>
      <c r="B470" s="152" t="s">
        <v>376</v>
      </c>
      <c r="C470" s="155" t="s">
        <v>460</v>
      </c>
    </row>
    <row r="471" spans="1:3" x14ac:dyDescent="0.2">
      <c r="A471" s="156">
        <v>477</v>
      </c>
      <c r="B471" s="152" t="s">
        <v>376</v>
      </c>
      <c r="C471" s="155" t="s">
        <v>460</v>
      </c>
    </row>
    <row r="472" spans="1:3" x14ac:dyDescent="0.2">
      <c r="A472" s="156">
        <v>478</v>
      </c>
      <c r="B472" s="152" t="s">
        <v>307</v>
      </c>
      <c r="C472" s="155" t="s">
        <v>459</v>
      </c>
    </row>
    <row r="473" spans="1:3" x14ac:dyDescent="0.2">
      <c r="A473" s="156">
        <v>479</v>
      </c>
      <c r="B473" s="152" t="s">
        <v>364</v>
      </c>
      <c r="C473" s="155" t="s">
        <v>459</v>
      </c>
    </row>
    <row r="474" spans="1:3" x14ac:dyDescent="0.2">
      <c r="A474" s="156">
        <v>480</v>
      </c>
      <c r="B474" s="152" t="s">
        <v>364</v>
      </c>
      <c r="C474" s="155" t="s">
        <v>459</v>
      </c>
    </row>
    <row r="475" spans="1:3" x14ac:dyDescent="0.2">
      <c r="A475" s="156">
        <v>481</v>
      </c>
      <c r="B475" s="152" t="s">
        <v>364</v>
      </c>
      <c r="C475" s="155" t="s">
        <v>459</v>
      </c>
    </row>
    <row r="476" spans="1:3" x14ac:dyDescent="0.2">
      <c r="A476" s="156">
        <v>482</v>
      </c>
      <c r="B476" s="152" t="s">
        <v>377</v>
      </c>
      <c r="C476" s="155" t="s">
        <v>456</v>
      </c>
    </row>
    <row r="477" spans="1:3" x14ac:dyDescent="0.2">
      <c r="A477" s="156">
        <v>483</v>
      </c>
      <c r="B477" s="152" t="s">
        <v>378</v>
      </c>
      <c r="C477" s="155" t="s">
        <v>456</v>
      </c>
    </row>
    <row r="478" spans="1:3" x14ac:dyDescent="0.2">
      <c r="A478" s="156">
        <v>484</v>
      </c>
      <c r="B478" s="152" t="s">
        <v>379</v>
      </c>
      <c r="C478" s="155" t="s">
        <v>456</v>
      </c>
    </row>
    <row r="479" spans="1:3" x14ac:dyDescent="0.2">
      <c r="A479" s="156">
        <v>485</v>
      </c>
      <c r="B479" s="152" t="s">
        <v>380</v>
      </c>
      <c r="C479" s="155" t="s">
        <v>456</v>
      </c>
    </row>
    <row r="480" spans="1:3" x14ac:dyDescent="0.2">
      <c r="A480" s="156">
        <v>486</v>
      </c>
      <c r="B480" s="152" t="s">
        <v>381</v>
      </c>
      <c r="C480" s="155" t="s">
        <v>456</v>
      </c>
    </row>
    <row r="481" spans="1:3" x14ac:dyDescent="0.2">
      <c r="A481" s="156">
        <v>487</v>
      </c>
      <c r="B481" s="152" t="s">
        <v>382</v>
      </c>
      <c r="C481" s="155" t="s">
        <v>456</v>
      </c>
    </row>
    <row r="482" spans="1:3" x14ac:dyDescent="0.2">
      <c r="A482" s="156">
        <v>488</v>
      </c>
      <c r="B482" s="152" t="s">
        <v>383</v>
      </c>
      <c r="C482" s="155" t="s">
        <v>456</v>
      </c>
    </row>
    <row r="483" spans="1:3" x14ac:dyDescent="0.2">
      <c r="A483" s="156">
        <v>489</v>
      </c>
      <c r="B483" s="152" t="s">
        <v>384</v>
      </c>
      <c r="C483" s="155" t="s">
        <v>456</v>
      </c>
    </row>
    <row r="484" spans="1:3" x14ac:dyDescent="0.2">
      <c r="A484" s="156">
        <v>490</v>
      </c>
      <c r="B484" s="152" t="s">
        <v>385</v>
      </c>
      <c r="C484" s="155" t="s">
        <v>456</v>
      </c>
    </row>
    <row r="485" spans="1:3" x14ac:dyDescent="0.2">
      <c r="A485" s="156">
        <v>491</v>
      </c>
      <c r="B485" s="152" t="s">
        <v>386</v>
      </c>
      <c r="C485" s="155" t="s">
        <v>456</v>
      </c>
    </row>
    <row r="486" spans="1:3" x14ac:dyDescent="0.2">
      <c r="A486" s="156">
        <v>492</v>
      </c>
      <c r="B486" s="152" t="s">
        <v>387</v>
      </c>
      <c r="C486" s="155" t="s">
        <v>456</v>
      </c>
    </row>
    <row r="487" spans="1:3" x14ac:dyDescent="0.2">
      <c r="A487" s="156">
        <v>493</v>
      </c>
      <c r="B487" s="152" t="s">
        <v>388</v>
      </c>
      <c r="C487" s="155" t="s">
        <v>456</v>
      </c>
    </row>
    <row r="488" spans="1:3" x14ac:dyDescent="0.2">
      <c r="A488" s="156">
        <v>494</v>
      </c>
      <c r="B488" s="152" t="s">
        <v>389</v>
      </c>
      <c r="C488" s="155" t="s">
        <v>456</v>
      </c>
    </row>
    <row r="489" spans="1:3" x14ac:dyDescent="0.2">
      <c r="A489" s="156">
        <v>495</v>
      </c>
      <c r="B489" s="152" t="s">
        <v>390</v>
      </c>
      <c r="C489" s="155" t="s">
        <v>456</v>
      </c>
    </row>
    <row r="490" spans="1:3" x14ac:dyDescent="0.2">
      <c r="A490" s="156">
        <v>496</v>
      </c>
      <c r="B490" s="152" t="s">
        <v>391</v>
      </c>
      <c r="C490" s="155" t="s">
        <v>456</v>
      </c>
    </row>
    <row r="491" spans="1:3" x14ac:dyDescent="0.2">
      <c r="A491" s="156">
        <v>497</v>
      </c>
      <c r="B491" s="152" t="s">
        <v>392</v>
      </c>
      <c r="C491" s="155" t="s">
        <v>456</v>
      </c>
    </row>
    <row r="492" spans="1:3" x14ac:dyDescent="0.2">
      <c r="A492" s="156">
        <v>498</v>
      </c>
      <c r="B492" s="152" t="s">
        <v>393</v>
      </c>
      <c r="C492" s="155" t="s">
        <v>456</v>
      </c>
    </row>
    <row r="493" spans="1:3" x14ac:dyDescent="0.2">
      <c r="A493" s="156">
        <v>701</v>
      </c>
      <c r="B493" s="152" t="s">
        <v>394</v>
      </c>
      <c r="C493" s="155" t="s">
        <v>460</v>
      </c>
    </row>
    <row r="494" spans="1:3" x14ac:dyDescent="0.2">
      <c r="A494" s="156">
        <v>702</v>
      </c>
      <c r="B494" s="152" t="s">
        <v>394</v>
      </c>
      <c r="C494" s="155" t="s">
        <v>460</v>
      </c>
    </row>
    <row r="495" spans="1:3" x14ac:dyDescent="0.2">
      <c r="A495" s="156">
        <v>703</v>
      </c>
      <c r="B495" s="152" t="s">
        <v>330</v>
      </c>
      <c r="C495" s="155" t="s">
        <v>460</v>
      </c>
    </row>
    <row r="496" spans="1:3" x14ac:dyDescent="0.2">
      <c r="A496" s="156">
        <v>704</v>
      </c>
      <c r="B496" s="152" t="s">
        <v>330</v>
      </c>
      <c r="C496" s="155" t="s">
        <v>460</v>
      </c>
    </row>
    <row r="497" spans="1:3" x14ac:dyDescent="0.2">
      <c r="A497" s="156">
        <v>705</v>
      </c>
      <c r="B497" s="152" t="s">
        <v>330</v>
      </c>
      <c r="C497" s="155" t="s">
        <v>460</v>
      </c>
    </row>
    <row r="498" spans="1:3" x14ac:dyDescent="0.2">
      <c r="A498" s="156">
        <v>706</v>
      </c>
      <c r="B498" s="152" t="s">
        <v>330</v>
      </c>
      <c r="C498" s="155" t="s">
        <v>460</v>
      </c>
    </row>
    <row r="499" spans="1:3" x14ac:dyDescent="0.2">
      <c r="A499" s="156">
        <v>707</v>
      </c>
      <c r="B499" s="152" t="s">
        <v>330</v>
      </c>
      <c r="C499" s="155" t="s">
        <v>460</v>
      </c>
    </row>
    <row r="500" spans="1:3" x14ac:dyDescent="0.2">
      <c r="A500" s="156">
        <v>708</v>
      </c>
      <c r="B500" s="152" t="s">
        <v>330</v>
      </c>
      <c r="C500" s="155" t="s">
        <v>460</v>
      </c>
    </row>
    <row r="501" spans="1:3" x14ac:dyDescent="0.2">
      <c r="A501" s="156">
        <v>709</v>
      </c>
      <c r="B501" s="152" t="s">
        <v>330</v>
      </c>
      <c r="C501" s="155" t="s">
        <v>460</v>
      </c>
    </row>
    <row r="502" spans="1:3" x14ac:dyDescent="0.2">
      <c r="A502" s="156">
        <v>710</v>
      </c>
      <c r="B502" s="152" t="s">
        <v>330</v>
      </c>
      <c r="C502" s="155" t="s">
        <v>460</v>
      </c>
    </row>
    <row r="503" spans="1:3" x14ac:dyDescent="0.2">
      <c r="A503" s="156">
        <v>711</v>
      </c>
      <c r="B503" s="152" t="s">
        <v>330</v>
      </c>
      <c r="C503" s="155" t="s">
        <v>460</v>
      </c>
    </row>
    <row r="504" spans="1:3" x14ac:dyDescent="0.2">
      <c r="A504" s="156">
        <v>712</v>
      </c>
      <c r="B504" s="152" t="s">
        <v>395</v>
      </c>
      <c r="C504" s="155" t="s">
        <v>460</v>
      </c>
    </row>
    <row r="505" spans="1:3" x14ac:dyDescent="0.2">
      <c r="A505" s="156">
        <v>713</v>
      </c>
      <c r="B505" s="152" t="s">
        <v>395</v>
      </c>
      <c r="C505" s="155" t="s">
        <v>460</v>
      </c>
    </row>
    <row r="506" spans="1:3" x14ac:dyDescent="0.2">
      <c r="A506" s="156">
        <v>714</v>
      </c>
      <c r="B506" s="152" t="s">
        <v>395</v>
      </c>
      <c r="C506" s="155" t="s">
        <v>460</v>
      </c>
    </row>
    <row r="507" spans="1:3" x14ac:dyDescent="0.2">
      <c r="A507" s="156">
        <v>715</v>
      </c>
      <c r="B507" s="152" t="s">
        <v>395</v>
      </c>
      <c r="C507" s="155" t="s">
        <v>460</v>
      </c>
    </row>
    <row r="508" spans="1:3" x14ac:dyDescent="0.2">
      <c r="A508" s="156">
        <v>716</v>
      </c>
      <c r="B508" s="152" t="s">
        <v>396</v>
      </c>
      <c r="C508" s="155" t="s">
        <v>460</v>
      </c>
    </row>
    <row r="509" spans="1:3" x14ac:dyDescent="0.2">
      <c r="A509" s="156">
        <v>717</v>
      </c>
      <c r="B509" s="152" t="s">
        <v>396</v>
      </c>
      <c r="C509" s="155" t="s">
        <v>460</v>
      </c>
    </row>
    <row r="510" spans="1:3" x14ac:dyDescent="0.2">
      <c r="A510" s="156">
        <v>718</v>
      </c>
      <c r="B510" s="152" t="s">
        <v>397</v>
      </c>
      <c r="C510" s="155" t="s">
        <v>460</v>
      </c>
    </row>
    <row r="511" spans="1:3" x14ac:dyDescent="0.2">
      <c r="A511" s="156">
        <v>719</v>
      </c>
      <c r="B511" s="152" t="s">
        <v>397</v>
      </c>
      <c r="C511" s="155" t="s">
        <v>460</v>
      </c>
    </row>
    <row r="512" spans="1:3" x14ac:dyDescent="0.2">
      <c r="A512" s="156">
        <v>720</v>
      </c>
      <c r="B512" s="152" t="s">
        <v>265</v>
      </c>
      <c r="C512" s="155" t="s">
        <v>459</v>
      </c>
    </row>
    <row r="513" spans="1:3" x14ac:dyDescent="0.2">
      <c r="A513" s="156">
        <v>721</v>
      </c>
      <c r="B513" s="152" t="s">
        <v>398</v>
      </c>
      <c r="C513" s="155" t="s">
        <v>459</v>
      </c>
    </row>
    <row r="514" spans="1:3" x14ac:dyDescent="0.2">
      <c r="A514" s="156">
        <v>722</v>
      </c>
      <c r="B514" s="152" t="s">
        <v>398</v>
      </c>
      <c r="C514" s="155" t="s">
        <v>459</v>
      </c>
    </row>
    <row r="515" spans="1:3" x14ac:dyDescent="0.2">
      <c r="A515" s="156">
        <v>723</v>
      </c>
      <c r="B515" s="152" t="s">
        <v>398</v>
      </c>
      <c r="C515" s="155" t="s">
        <v>459</v>
      </c>
    </row>
    <row r="516" spans="1:3" x14ac:dyDescent="0.2">
      <c r="A516" s="156">
        <v>724</v>
      </c>
      <c r="B516" s="152" t="s">
        <v>398</v>
      </c>
      <c r="C516" s="155" t="s">
        <v>459</v>
      </c>
    </row>
    <row r="517" spans="1:3" x14ac:dyDescent="0.2">
      <c r="A517" s="156">
        <v>725</v>
      </c>
      <c r="B517" s="152" t="s">
        <v>398</v>
      </c>
      <c r="C517" s="155" t="s">
        <v>459</v>
      </c>
    </row>
    <row r="518" spans="1:3" x14ac:dyDescent="0.2">
      <c r="A518" s="156">
        <v>726</v>
      </c>
      <c r="B518" s="152" t="s">
        <v>398</v>
      </c>
      <c r="C518" s="155" t="s">
        <v>459</v>
      </c>
    </row>
    <row r="519" spans="1:3" x14ac:dyDescent="0.2">
      <c r="A519" s="156">
        <v>727</v>
      </c>
      <c r="B519" s="152" t="s">
        <v>398</v>
      </c>
      <c r="C519" s="155" t="s">
        <v>459</v>
      </c>
    </row>
    <row r="520" spans="1:3" x14ac:dyDescent="0.2">
      <c r="A520" s="156">
        <v>728</v>
      </c>
      <c r="B520" s="152" t="s">
        <v>399</v>
      </c>
      <c r="C520" s="155" t="s">
        <v>459</v>
      </c>
    </row>
    <row r="521" spans="1:3" x14ac:dyDescent="0.2">
      <c r="A521" s="156">
        <v>729</v>
      </c>
      <c r="B521" s="152" t="s">
        <v>398</v>
      </c>
      <c r="C521" s="155" t="s">
        <v>459</v>
      </c>
    </row>
    <row r="522" spans="1:3" x14ac:dyDescent="0.2">
      <c r="A522" s="156">
        <v>730</v>
      </c>
      <c r="B522" s="152" t="s">
        <v>399</v>
      </c>
      <c r="C522" s="155" t="s">
        <v>459</v>
      </c>
    </row>
    <row r="523" spans="1:3" x14ac:dyDescent="0.2">
      <c r="A523" s="156">
        <v>731</v>
      </c>
      <c r="B523" s="152" t="s">
        <v>398</v>
      </c>
      <c r="C523" s="155" t="s">
        <v>459</v>
      </c>
    </row>
    <row r="524" spans="1:3" x14ac:dyDescent="0.2">
      <c r="A524" s="156">
        <v>732</v>
      </c>
      <c r="B524" s="152" t="s">
        <v>399</v>
      </c>
      <c r="C524" s="155" t="s">
        <v>459</v>
      </c>
    </row>
    <row r="525" spans="1:3" x14ac:dyDescent="0.2">
      <c r="A525" s="156">
        <v>733</v>
      </c>
      <c r="B525" s="152" t="s">
        <v>398</v>
      </c>
      <c r="C525" s="155" t="s">
        <v>459</v>
      </c>
    </row>
    <row r="526" spans="1:3" x14ac:dyDescent="0.2">
      <c r="A526" s="156">
        <v>734</v>
      </c>
      <c r="B526" s="152" t="s">
        <v>399</v>
      </c>
      <c r="C526" s="155" t="s">
        <v>459</v>
      </c>
    </row>
    <row r="527" spans="1:3" x14ac:dyDescent="0.2">
      <c r="A527" s="156">
        <v>735</v>
      </c>
      <c r="B527" s="152" t="s">
        <v>398</v>
      </c>
      <c r="C527" s="155" t="s">
        <v>459</v>
      </c>
    </row>
    <row r="528" spans="1:3" x14ac:dyDescent="0.2">
      <c r="A528" s="156">
        <v>736</v>
      </c>
      <c r="B528" s="152" t="s">
        <v>399</v>
      </c>
      <c r="C528" s="155" t="s">
        <v>459</v>
      </c>
    </row>
    <row r="529" spans="1:3" x14ac:dyDescent="0.2">
      <c r="A529" s="156">
        <v>737</v>
      </c>
      <c r="B529" s="152" t="s">
        <v>398</v>
      </c>
      <c r="C529" s="155" t="s">
        <v>459</v>
      </c>
    </row>
    <row r="530" spans="1:3" x14ac:dyDescent="0.2">
      <c r="A530" s="156">
        <v>738</v>
      </c>
      <c r="B530" s="152" t="s">
        <v>399</v>
      </c>
      <c r="C530" s="155" t="s">
        <v>459</v>
      </c>
    </row>
    <row r="531" spans="1:3" x14ac:dyDescent="0.2">
      <c r="A531" s="156">
        <v>739</v>
      </c>
      <c r="B531" s="152" t="s">
        <v>398</v>
      </c>
      <c r="C531" s="155" t="s">
        <v>459</v>
      </c>
    </row>
    <row r="532" spans="1:3" x14ac:dyDescent="0.2">
      <c r="A532" s="156">
        <v>740</v>
      </c>
      <c r="B532" s="152" t="s">
        <v>399</v>
      </c>
      <c r="C532" s="155" t="s">
        <v>459</v>
      </c>
    </row>
    <row r="533" spans="1:3" x14ac:dyDescent="0.2">
      <c r="A533" s="156">
        <v>741</v>
      </c>
      <c r="B533" s="152" t="s">
        <v>398</v>
      </c>
      <c r="C533" s="155" t="s">
        <v>459</v>
      </c>
    </row>
    <row r="534" spans="1:3" x14ac:dyDescent="0.2">
      <c r="A534" s="156">
        <v>742</v>
      </c>
      <c r="B534" s="152" t="s">
        <v>399</v>
      </c>
      <c r="C534" s="155" t="s">
        <v>459</v>
      </c>
    </row>
    <row r="535" spans="1:3" x14ac:dyDescent="0.2">
      <c r="A535" s="156">
        <v>743</v>
      </c>
      <c r="B535" s="152" t="s">
        <v>398</v>
      </c>
      <c r="C535" s="155" t="s">
        <v>459</v>
      </c>
    </row>
    <row r="536" spans="1:3" x14ac:dyDescent="0.2">
      <c r="A536" s="156">
        <v>744</v>
      </c>
      <c r="B536" s="152" t="s">
        <v>399</v>
      </c>
      <c r="C536" s="155" t="s">
        <v>459</v>
      </c>
    </row>
    <row r="537" spans="1:3" x14ac:dyDescent="0.2">
      <c r="A537" s="156">
        <v>745</v>
      </c>
      <c r="B537" s="152" t="s">
        <v>398</v>
      </c>
      <c r="C537" s="155" t="s">
        <v>459</v>
      </c>
    </row>
    <row r="538" spans="1:3" x14ac:dyDescent="0.2">
      <c r="A538" s="156">
        <v>746</v>
      </c>
      <c r="B538" s="152" t="s">
        <v>399</v>
      </c>
      <c r="C538" s="155" t="s">
        <v>459</v>
      </c>
    </row>
    <row r="539" spans="1:3" x14ac:dyDescent="0.2">
      <c r="A539" s="156">
        <v>747</v>
      </c>
      <c r="B539" s="152" t="s">
        <v>398</v>
      </c>
      <c r="C539" s="155" t="s">
        <v>459</v>
      </c>
    </row>
    <row r="540" spans="1:3" x14ac:dyDescent="0.2">
      <c r="A540" s="156">
        <v>748</v>
      </c>
      <c r="B540" s="152" t="s">
        <v>398</v>
      </c>
      <c r="C540" s="155" t="s">
        <v>459</v>
      </c>
    </row>
    <row r="541" spans="1:3" x14ac:dyDescent="0.2">
      <c r="A541" s="156">
        <v>749</v>
      </c>
      <c r="B541" s="152" t="s">
        <v>399</v>
      </c>
      <c r="C541" s="155" t="s">
        <v>459</v>
      </c>
    </row>
    <row r="542" spans="1:3" x14ac:dyDescent="0.2">
      <c r="A542" s="156">
        <v>752</v>
      </c>
      <c r="B542" s="152" t="s">
        <v>398</v>
      </c>
      <c r="C542" s="155" t="s">
        <v>459</v>
      </c>
    </row>
    <row r="543" spans="1:3" x14ac:dyDescent="0.2">
      <c r="A543" s="156">
        <v>753</v>
      </c>
      <c r="B543" s="152" t="s">
        <v>400</v>
      </c>
      <c r="C543" s="155" t="s">
        <v>459</v>
      </c>
    </row>
    <row r="544" spans="1:3" x14ac:dyDescent="0.2">
      <c r="A544" s="156">
        <v>754</v>
      </c>
      <c r="B544" s="152" t="s">
        <v>398</v>
      </c>
      <c r="C544" s="155" t="s">
        <v>459</v>
      </c>
    </row>
    <row r="545" spans="1:3" x14ac:dyDescent="0.2">
      <c r="A545" s="156">
        <v>755</v>
      </c>
      <c r="B545" s="152" t="s">
        <v>400</v>
      </c>
      <c r="C545" s="155" t="s">
        <v>459</v>
      </c>
    </row>
    <row r="546" spans="1:3" x14ac:dyDescent="0.2">
      <c r="A546" s="156">
        <v>756</v>
      </c>
      <c r="B546" s="152" t="s">
        <v>398</v>
      </c>
      <c r="C546" s="155" t="s">
        <v>459</v>
      </c>
    </row>
    <row r="547" spans="1:3" x14ac:dyDescent="0.2">
      <c r="A547" s="156">
        <v>757</v>
      </c>
      <c r="B547" s="152" t="s">
        <v>400</v>
      </c>
      <c r="C547" s="155" t="s">
        <v>459</v>
      </c>
    </row>
    <row r="548" spans="1:3" x14ac:dyDescent="0.2">
      <c r="A548" s="156">
        <v>758</v>
      </c>
      <c r="B548" s="152" t="s">
        <v>398</v>
      </c>
      <c r="C548" s="155" t="s">
        <v>459</v>
      </c>
    </row>
    <row r="549" spans="1:3" x14ac:dyDescent="0.2">
      <c r="A549" s="156">
        <v>759</v>
      </c>
      <c r="B549" s="152" t="s">
        <v>400</v>
      </c>
      <c r="C549" s="155" t="s">
        <v>459</v>
      </c>
    </row>
    <row r="550" spans="1:3" x14ac:dyDescent="0.2">
      <c r="A550" s="156">
        <v>760</v>
      </c>
      <c r="B550" s="152" t="s">
        <v>398</v>
      </c>
      <c r="C550" s="155" t="s">
        <v>459</v>
      </c>
    </row>
    <row r="551" spans="1:3" x14ac:dyDescent="0.2">
      <c r="A551" s="156">
        <v>761</v>
      </c>
      <c r="B551" s="152" t="s">
        <v>400</v>
      </c>
      <c r="C551" s="155" t="s">
        <v>459</v>
      </c>
    </row>
    <row r="552" spans="1:3" x14ac:dyDescent="0.2">
      <c r="A552" s="156">
        <v>762</v>
      </c>
      <c r="B552" s="152" t="s">
        <v>398</v>
      </c>
      <c r="C552" s="155" t="s">
        <v>459</v>
      </c>
    </row>
    <row r="553" spans="1:3" x14ac:dyDescent="0.2">
      <c r="A553" s="156">
        <v>763</v>
      </c>
      <c r="B553" s="152" t="s">
        <v>400</v>
      </c>
      <c r="C553" s="155" t="s">
        <v>459</v>
      </c>
    </row>
    <row r="554" spans="1:3" x14ac:dyDescent="0.2">
      <c r="A554" s="156">
        <v>764</v>
      </c>
      <c r="B554" s="152" t="s">
        <v>398</v>
      </c>
      <c r="C554" s="155" t="s">
        <v>459</v>
      </c>
    </row>
    <row r="555" spans="1:3" x14ac:dyDescent="0.2">
      <c r="A555" s="156">
        <v>765</v>
      </c>
      <c r="B555" s="152" t="s">
        <v>400</v>
      </c>
      <c r="C555" s="155" t="s">
        <v>459</v>
      </c>
    </row>
    <row r="556" spans="1:3" x14ac:dyDescent="0.2">
      <c r="A556" s="156">
        <v>766</v>
      </c>
      <c r="B556" s="152" t="s">
        <v>398</v>
      </c>
      <c r="C556" s="155" t="s">
        <v>459</v>
      </c>
    </row>
    <row r="557" spans="1:3" x14ac:dyDescent="0.2">
      <c r="A557" s="156">
        <v>767</v>
      </c>
      <c r="B557" s="152" t="s">
        <v>400</v>
      </c>
      <c r="C557" s="155" t="s">
        <v>459</v>
      </c>
    </row>
    <row r="558" spans="1:3" x14ac:dyDescent="0.2">
      <c r="A558" s="156">
        <v>768</v>
      </c>
      <c r="B558" s="152" t="s">
        <v>398</v>
      </c>
      <c r="C558" s="155" t="s">
        <v>459</v>
      </c>
    </row>
    <row r="559" spans="1:3" x14ac:dyDescent="0.2">
      <c r="A559" s="156">
        <v>769</v>
      </c>
      <c r="B559" s="152" t="s">
        <v>400</v>
      </c>
      <c r="C559" s="155" t="s">
        <v>459</v>
      </c>
    </row>
    <row r="560" spans="1:3" x14ac:dyDescent="0.2">
      <c r="A560" s="156">
        <v>770</v>
      </c>
      <c r="B560" s="152" t="s">
        <v>401</v>
      </c>
      <c r="C560" s="155" t="s">
        <v>459</v>
      </c>
    </row>
    <row r="561" spans="1:3" x14ac:dyDescent="0.2">
      <c r="A561" s="156">
        <v>775</v>
      </c>
      <c r="B561" s="152" t="s">
        <v>402</v>
      </c>
      <c r="C561" s="155" t="s">
        <v>459</v>
      </c>
    </row>
    <row r="562" spans="1:3" x14ac:dyDescent="0.2">
      <c r="A562" s="156">
        <v>776</v>
      </c>
      <c r="B562" s="152" t="s">
        <v>402</v>
      </c>
      <c r="C562" s="155" t="s">
        <v>459</v>
      </c>
    </row>
    <row r="563" spans="1:3" x14ac:dyDescent="0.2">
      <c r="A563" s="156">
        <v>781</v>
      </c>
      <c r="B563" s="152" t="s">
        <v>398</v>
      </c>
      <c r="C563" s="155" t="s">
        <v>460</v>
      </c>
    </row>
    <row r="564" spans="1:3" x14ac:dyDescent="0.2">
      <c r="A564" s="156">
        <v>782</v>
      </c>
      <c r="B564" s="152" t="s">
        <v>398</v>
      </c>
      <c r="C564" s="155" t="s">
        <v>459</v>
      </c>
    </row>
    <row r="565" spans="1:3" x14ac:dyDescent="0.2">
      <c r="A565" s="156">
        <v>783</v>
      </c>
      <c r="B565" s="152" t="s">
        <v>398</v>
      </c>
      <c r="C565" s="155" t="s">
        <v>459</v>
      </c>
    </row>
    <row r="566" spans="1:3" x14ac:dyDescent="0.2">
      <c r="A566" s="156">
        <v>784</v>
      </c>
      <c r="B566" s="152" t="s">
        <v>398</v>
      </c>
      <c r="C566" s="155" t="s">
        <v>459</v>
      </c>
    </row>
    <row r="567" spans="1:3" x14ac:dyDescent="0.2">
      <c r="A567" s="156">
        <v>785</v>
      </c>
      <c r="B567" s="152" t="s">
        <v>398</v>
      </c>
      <c r="C567" s="155" t="s">
        <v>459</v>
      </c>
    </row>
    <row r="568" spans="1:3" x14ac:dyDescent="0.2">
      <c r="A568" s="156">
        <v>786</v>
      </c>
      <c r="B568" s="152" t="s">
        <v>398</v>
      </c>
      <c r="C568" s="155" t="s">
        <v>459</v>
      </c>
    </row>
    <row r="569" spans="1:3" x14ac:dyDescent="0.2">
      <c r="A569" s="156">
        <v>787</v>
      </c>
      <c r="B569" s="152" t="s">
        <v>403</v>
      </c>
      <c r="C569" s="155" t="s">
        <v>459</v>
      </c>
    </row>
    <row r="570" spans="1:3" x14ac:dyDescent="0.2">
      <c r="A570" s="156">
        <v>788</v>
      </c>
      <c r="B570" s="152" t="s">
        <v>404</v>
      </c>
      <c r="C570" s="155" t="s">
        <v>459</v>
      </c>
    </row>
    <row r="571" spans="1:3" x14ac:dyDescent="0.2">
      <c r="A571" s="156">
        <v>789</v>
      </c>
      <c r="B571" s="152" t="s">
        <v>405</v>
      </c>
      <c r="C571" s="155" t="s">
        <v>459</v>
      </c>
    </row>
    <row r="572" spans="1:3" x14ac:dyDescent="0.2">
      <c r="A572" s="156">
        <v>790</v>
      </c>
      <c r="B572" s="152" t="s">
        <v>406</v>
      </c>
      <c r="C572" s="155" t="s">
        <v>459</v>
      </c>
    </row>
    <row r="573" spans="1:3" x14ac:dyDescent="0.2">
      <c r="A573" s="156">
        <v>791</v>
      </c>
      <c r="B573" s="152" t="s">
        <v>407</v>
      </c>
      <c r="C573" s="155" t="s">
        <v>459</v>
      </c>
    </row>
    <row r="574" spans="1:3" x14ac:dyDescent="0.2">
      <c r="A574" s="156">
        <v>792</v>
      </c>
      <c r="B574" s="152" t="s">
        <v>408</v>
      </c>
      <c r="C574" s="155" t="s">
        <v>459</v>
      </c>
    </row>
    <row r="575" spans="1:3" x14ac:dyDescent="0.2">
      <c r="A575" s="156">
        <v>793</v>
      </c>
      <c r="B575" s="152" t="s">
        <v>398</v>
      </c>
      <c r="C575" s="155" t="s">
        <v>459</v>
      </c>
    </row>
    <row r="576" spans="1:3" x14ac:dyDescent="0.2">
      <c r="A576" s="156">
        <v>794</v>
      </c>
      <c r="B576" s="152" t="s">
        <v>399</v>
      </c>
      <c r="C576" s="155" t="s">
        <v>459</v>
      </c>
    </row>
    <row r="577" spans="1:3" x14ac:dyDescent="0.2">
      <c r="A577" s="156">
        <v>801</v>
      </c>
      <c r="B577" s="152" t="s">
        <v>327</v>
      </c>
      <c r="C577" s="155" t="s">
        <v>459</v>
      </c>
    </row>
    <row r="578" spans="1:3" x14ac:dyDescent="0.2">
      <c r="A578" s="156">
        <v>802</v>
      </c>
      <c r="B578" s="152" t="s">
        <v>409</v>
      </c>
      <c r="C578" s="155" t="s">
        <v>459</v>
      </c>
    </row>
    <row r="579" spans="1:3" x14ac:dyDescent="0.2">
      <c r="A579" s="156">
        <v>803</v>
      </c>
      <c r="B579" s="152" t="s">
        <v>410</v>
      </c>
      <c r="C579" s="155" t="s">
        <v>460</v>
      </c>
    </row>
    <row r="580" spans="1:3" x14ac:dyDescent="0.2">
      <c r="A580" s="156">
        <v>804</v>
      </c>
      <c r="B580" s="152" t="s">
        <v>409</v>
      </c>
      <c r="C580" s="155" t="s">
        <v>459</v>
      </c>
    </row>
    <row r="581" spans="1:3" x14ac:dyDescent="0.2">
      <c r="A581" s="156">
        <v>805</v>
      </c>
      <c r="B581" s="152" t="s">
        <v>410</v>
      </c>
      <c r="C581" s="155" t="s">
        <v>460</v>
      </c>
    </row>
    <row r="582" spans="1:3" x14ac:dyDescent="0.2">
      <c r="A582" s="156">
        <v>806</v>
      </c>
      <c r="B582" s="152" t="s">
        <v>409</v>
      </c>
      <c r="C582" s="155" t="s">
        <v>459</v>
      </c>
    </row>
    <row r="583" spans="1:3" x14ac:dyDescent="0.2">
      <c r="A583" s="156">
        <v>807</v>
      </c>
      <c r="B583" s="152" t="s">
        <v>410</v>
      </c>
      <c r="C583" s="155" t="s">
        <v>460</v>
      </c>
    </row>
    <row r="584" spans="1:3" x14ac:dyDescent="0.2">
      <c r="A584" s="156">
        <v>808</v>
      </c>
      <c r="B584" s="152" t="s">
        <v>409</v>
      </c>
      <c r="C584" s="155" t="s">
        <v>459</v>
      </c>
    </row>
    <row r="585" spans="1:3" x14ac:dyDescent="0.2">
      <c r="A585" s="156">
        <v>809</v>
      </c>
      <c r="B585" s="152" t="s">
        <v>410</v>
      </c>
      <c r="C585" s="155" t="s">
        <v>460</v>
      </c>
    </row>
    <row r="586" spans="1:3" x14ac:dyDescent="0.2">
      <c r="A586" s="156">
        <v>810</v>
      </c>
      <c r="B586" s="152" t="s">
        <v>409</v>
      </c>
      <c r="C586" s="155" t="s">
        <v>459</v>
      </c>
    </row>
    <row r="587" spans="1:3" x14ac:dyDescent="0.2">
      <c r="A587" s="156">
        <v>811</v>
      </c>
      <c r="B587" s="152" t="s">
        <v>410</v>
      </c>
      <c r="C587" s="155" t="s">
        <v>460</v>
      </c>
    </row>
    <row r="588" spans="1:3" x14ac:dyDescent="0.2">
      <c r="A588" s="156">
        <v>812</v>
      </c>
      <c r="B588" s="152" t="s">
        <v>409</v>
      </c>
      <c r="C588" s="155" t="s">
        <v>459</v>
      </c>
    </row>
    <row r="589" spans="1:3" x14ac:dyDescent="0.2">
      <c r="A589" s="156">
        <v>813</v>
      </c>
      <c r="B589" s="152" t="s">
        <v>410</v>
      </c>
      <c r="C589" s="155" t="s">
        <v>460</v>
      </c>
    </row>
    <row r="590" spans="1:3" x14ac:dyDescent="0.2">
      <c r="A590" s="156">
        <v>814</v>
      </c>
      <c r="B590" s="152" t="s">
        <v>409</v>
      </c>
      <c r="C590" s="155" t="s">
        <v>459</v>
      </c>
    </row>
    <row r="591" spans="1:3" x14ac:dyDescent="0.2">
      <c r="A591" s="156">
        <v>815</v>
      </c>
      <c r="B591" s="152" t="s">
        <v>410</v>
      </c>
      <c r="C591" s="155" t="s">
        <v>460</v>
      </c>
    </row>
    <row r="592" spans="1:3" x14ac:dyDescent="0.2">
      <c r="A592" s="156">
        <v>816</v>
      </c>
      <c r="B592" s="152" t="s">
        <v>409</v>
      </c>
      <c r="C592" s="155" t="s">
        <v>459</v>
      </c>
    </row>
    <row r="593" spans="1:3" x14ac:dyDescent="0.2">
      <c r="A593" s="156">
        <v>817</v>
      </c>
      <c r="B593" s="152" t="s">
        <v>410</v>
      </c>
      <c r="C593" s="155" t="s">
        <v>460</v>
      </c>
    </row>
    <row r="594" spans="1:3" x14ac:dyDescent="0.2">
      <c r="A594" s="156">
        <v>818</v>
      </c>
      <c r="B594" s="152" t="s">
        <v>409</v>
      </c>
      <c r="C594" s="155" t="s">
        <v>459</v>
      </c>
    </row>
    <row r="595" spans="1:3" x14ac:dyDescent="0.2">
      <c r="A595" s="156">
        <v>819</v>
      </c>
      <c r="B595" s="152" t="s">
        <v>410</v>
      </c>
      <c r="C595" s="155" t="s">
        <v>460</v>
      </c>
    </row>
    <row r="596" spans="1:3" x14ac:dyDescent="0.2">
      <c r="A596" s="156">
        <v>820</v>
      </c>
      <c r="B596" s="152" t="s">
        <v>409</v>
      </c>
      <c r="C596" s="155" t="s">
        <v>459</v>
      </c>
    </row>
    <row r="597" spans="1:3" x14ac:dyDescent="0.2">
      <c r="A597" s="156">
        <v>821</v>
      </c>
      <c r="B597" s="152" t="s">
        <v>410</v>
      </c>
      <c r="C597" s="155" t="s">
        <v>460</v>
      </c>
    </row>
    <row r="598" spans="1:3" x14ac:dyDescent="0.2">
      <c r="A598" s="156">
        <v>822</v>
      </c>
      <c r="B598" s="152" t="s">
        <v>409</v>
      </c>
      <c r="C598" s="155" t="s">
        <v>459</v>
      </c>
    </row>
    <row r="599" spans="1:3" x14ac:dyDescent="0.2">
      <c r="A599" s="156">
        <v>823</v>
      </c>
      <c r="B599" s="152" t="s">
        <v>410</v>
      </c>
      <c r="C599" s="155" t="s">
        <v>460</v>
      </c>
    </row>
    <row r="600" spans="1:3" x14ac:dyDescent="0.2">
      <c r="A600" s="156">
        <v>824</v>
      </c>
      <c r="B600" s="152" t="s">
        <v>409</v>
      </c>
      <c r="C600" s="155" t="s">
        <v>459</v>
      </c>
    </row>
    <row r="601" spans="1:3" x14ac:dyDescent="0.2">
      <c r="A601" s="156">
        <v>825</v>
      </c>
      <c r="B601" s="152" t="s">
        <v>410</v>
      </c>
      <c r="C601" s="155" t="s">
        <v>460</v>
      </c>
    </row>
    <row r="602" spans="1:3" x14ac:dyDescent="0.2">
      <c r="A602" s="156">
        <v>826</v>
      </c>
      <c r="B602" s="152" t="s">
        <v>409</v>
      </c>
      <c r="C602" s="155" t="s">
        <v>459</v>
      </c>
    </row>
    <row r="603" spans="1:3" x14ac:dyDescent="0.2">
      <c r="A603" s="156">
        <v>827</v>
      </c>
      <c r="B603" s="152" t="s">
        <v>410</v>
      </c>
      <c r="C603" s="155" t="s">
        <v>460</v>
      </c>
    </row>
    <row r="604" spans="1:3" x14ac:dyDescent="0.2">
      <c r="A604" s="156">
        <v>828</v>
      </c>
      <c r="B604" s="152" t="s">
        <v>409</v>
      </c>
      <c r="C604" s="155" t="s">
        <v>459</v>
      </c>
    </row>
    <row r="605" spans="1:3" x14ac:dyDescent="0.2">
      <c r="A605" s="156">
        <v>829</v>
      </c>
      <c r="B605" s="152" t="s">
        <v>410</v>
      </c>
      <c r="C605" s="155" t="s">
        <v>460</v>
      </c>
    </row>
    <row r="606" spans="1:3" x14ac:dyDescent="0.2">
      <c r="A606" s="156">
        <v>830</v>
      </c>
      <c r="B606" s="152" t="s">
        <v>409</v>
      </c>
      <c r="C606" s="155" t="s">
        <v>459</v>
      </c>
    </row>
    <row r="607" spans="1:3" x14ac:dyDescent="0.2">
      <c r="A607" s="156">
        <v>831</v>
      </c>
      <c r="B607" s="152" t="s">
        <v>410</v>
      </c>
      <c r="C607" s="155" t="s">
        <v>460</v>
      </c>
    </row>
    <row r="608" spans="1:3" x14ac:dyDescent="0.2">
      <c r="A608" s="156">
        <v>832</v>
      </c>
      <c r="B608" s="152" t="s">
        <v>409</v>
      </c>
      <c r="C608" s="155" t="s">
        <v>459</v>
      </c>
    </row>
    <row r="609" spans="1:3" x14ac:dyDescent="0.2">
      <c r="A609" s="156">
        <v>833</v>
      </c>
      <c r="B609" s="152" t="s">
        <v>410</v>
      </c>
      <c r="C609" s="155" t="s">
        <v>460</v>
      </c>
    </row>
    <row r="610" spans="1:3" x14ac:dyDescent="0.2">
      <c r="A610" s="156">
        <v>834</v>
      </c>
      <c r="B610" s="152" t="s">
        <v>409</v>
      </c>
      <c r="C610" s="155" t="s">
        <v>459</v>
      </c>
    </row>
    <row r="611" spans="1:3" x14ac:dyDescent="0.2">
      <c r="A611" s="156">
        <v>835</v>
      </c>
      <c r="B611" s="152" t="s">
        <v>410</v>
      </c>
      <c r="C611" s="155" t="s">
        <v>460</v>
      </c>
    </row>
    <row r="612" spans="1:3" x14ac:dyDescent="0.2">
      <c r="A612" s="156">
        <v>836</v>
      </c>
      <c r="B612" s="152" t="s">
        <v>409</v>
      </c>
      <c r="C612" s="155" t="s">
        <v>459</v>
      </c>
    </row>
    <row r="613" spans="1:3" x14ac:dyDescent="0.2">
      <c r="A613" s="156">
        <v>837</v>
      </c>
      <c r="B613" s="152" t="s">
        <v>410</v>
      </c>
      <c r="C613" s="155" t="s">
        <v>460</v>
      </c>
    </row>
    <row r="614" spans="1:3" x14ac:dyDescent="0.2">
      <c r="A614" s="156">
        <v>838</v>
      </c>
      <c r="B614" s="152" t="s">
        <v>409</v>
      </c>
      <c r="C614" s="155" t="s">
        <v>459</v>
      </c>
    </row>
    <row r="615" spans="1:3" x14ac:dyDescent="0.2">
      <c r="A615" s="156">
        <v>839</v>
      </c>
      <c r="B615" s="152" t="s">
        <v>410</v>
      </c>
      <c r="C615" s="155" t="s">
        <v>460</v>
      </c>
    </row>
    <row r="616" spans="1:3" x14ac:dyDescent="0.2">
      <c r="A616" s="156">
        <v>840</v>
      </c>
      <c r="B616" s="152" t="s">
        <v>409</v>
      </c>
      <c r="C616" s="155" t="s">
        <v>459</v>
      </c>
    </row>
    <row r="617" spans="1:3" x14ac:dyDescent="0.2">
      <c r="A617" s="156">
        <v>841</v>
      </c>
      <c r="B617" s="152" t="s">
        <v>410</v>
      </c>
      <c r="C617" s="155" t="s">
        <v>460</v>
      </c>
    </row>
    <row r="618" spans="1:3" x14ac:dyDescent="0.2">
      <c r="A618" s="156">
        <v>842</v>
      </c>
      <c r="B618" s="152" t="s">
        <v>409</v>
      </c>
      <c r="C618" s="155" t="s">
        <v>459</v>
      </c>
    </row>
    <row r="619" spans="1:3" x14ac:dyDescent="0.2">
      <c r="A619" s="156">
        <v>843</v>
      </c>
      <c r="B619" s="152" t="s">
        <v>410</v>
      </c>
      <c r="C619" s="155" t="s">
        <v>460</v>
      </c>
    </row>
    <row r="620" spans="1:3" x14ac:dyDescent="0.2">
      <c r="A620" s="156">
        <v>844</v>
      </c>
      <c r="B620" s="152" t="s">
        <v>409</v>
      </c>
      <c r="C620" s="155" t="s">
        <v>459</v>
      </c>
    </row>
    <row r="621" spans="1:3" x14ac:dyDescent="0.2">
      <c r="A621" s="156">
        <v>845</v>
      </c>
      <c r="B621" s="152" t="s">
        <v>410</v>
      </c>
      <c r="C621" s="155" t="s">
        <v>460</v>
      </c>
    </row>
    <row r="622" spans="1:3" x14ac:dyDescent="0.2">
      <c r="A622" s="156">
        <v>846</v>
      </c>
      <c r="B622" s="152" t="s">
        <v>409</v>
      </c>
      <c r="C622" s="155" t="s">
        <v>459</v>
      </c>
    </row>
    <row r="623" spans="1:3" x14ac:dyDescent="0.2">
      <c r="A623" s="156">
        <v>847</v>
      </c>
      <c r="B623" s="152" t="s">
        <v>410</v>
      </c>
      <c r="C623" s="155" t="s">
        <v>460</v>
      </c>
    </row>
    <row r="624" spans="1:3" x14ac:dyDescent="0.2">
      <c r="A624" s="156">
        <v>848</v>
      </c>
      <c r="B624" s="152" t="s">
        <v>409</v>
      </c>
      <c r="C624" s="155" t="s">
        <v>459</v>
      </c>
    </row>
    <row r="625" spans="1:3" x14ac:dyDescent="0.2">
      <c r="A625" s="156">
        <v>849</v>
      </c>
      <c r="B625" s="152" t="s">
        <v>410</v>
      </c>
      <c r="C625" s="155" t="s">
        <v>460</v>
      </c>
    </row>
    <row r="626" spans="1:3" x14ac:dyDescent="0.2">
      <c r="A626" s="156">
        <v>850</v>
      </c>
      <c r="B626" s="152" t="s">
        <v>410</v>
      </c>
      <c r="C626" s="155" t="s">
        <v>460</v>
      </c>
    </row>
    <row r="627" spans="1:3" x14ac:dyDescent="0.2">
      <c r="A627" s="156">
        <v>851</v>
      </c>
      <c r="B627" s="152" t="s">
        <v>410</v>
      </c>
      <c r="C627" s="155" t="s">
        <v>460</v>
      </c>
    </row>
    <row r="628" spans="1:3" x14ac:dyDescent="0.2">
      <c r="A628" s="156">
        <v>852</v>
      </c>
      <c r="B628" s="152" t="s">
        <v>409</v>
      </c>
      <c r="C628" s="155" t="s">
        <v>459</v>
      </c>
    </row>
    <row r="629" spans="1:3" x14ac:dyDescent="0.2">
      <c r="A629" s="156">
        <v>853</v>
      </c>
      <c r="B629" s="152" t="s">
        <v>409</v>
      </c>
      <c r="C629" s="155" t="s">
        <v>459</v>
      </c>
    </row>
    <row r="630" spans="1:3" x14ac:dyDescent="0.2">
      <c r="A630" s="156">
        <v>854</v>
      </c>
      <c r="B630" s="152" t="s">
        <v>409</v>
      </c>
      <c r="C630" s="155" t="s">
        <v>459</v>
      </c>
    </row>
    <row r="631" spans="1:3" x14ac:dyDescent="0.2">
      <c r="A631" s="156">
        <v>855</v>
      </c>
      <c r="B631" s="152" t="s">
        <v>409</v>
      </c>
      <c r="C631" s="155" t="s">
        <v>459</v>
      </c>
    </row>
    <row r="632" spans="1:3" x14ac:dyDescent="0.2">
      <c r="A632" s="156">
        <v>856</v>
      </c>
      <c r="B632" s="152" t="s">
        <v>409</v>
      </c>
      <c r="C632" s="155" t="s">
        <v>459</v>
      </c>
    </row>
    <row r="633" spans="1:3" x14ac:dyDescent="0.2">
      <c r="A633" s="156">
        <v>857</v>
      </c>
      <c r="B633" s="152" t="s">
        <v>409</v>
      </c>
      <c r="C633" s="155" t="s">
        <v>459</v>
      </c>
    </row>
    <row r="634" spans="1:3" x14ac:dyDescent="0.2">
      <c r="A634" s="156">
        <v>858</v>
      </c>
      <c r="B634" s="152" t="s">
        <v>409</v>
      </c>
      <c r="C634" s="155" t="s">
        <v>459</v>
      </c>
    </row>
    <row r="635" spans="1:3" x14ac:dyDescent="0.2">
      <c r="A635" s="156">
        <v>859</v>
      </c>
      <c r="B635" s="152" t="s">
        <v>409</v>
      </c>
      <c r="C635" s="155" t="s">
        <v>459</v>
      </c>
    </row>
    <row r="636" spans="1:3" x14ac:dyDescent="0.2">
      <c r="A636" s="156">
        <v>860</v>
      </c>
      <c r="B636" s="152" t="s">
        <v>409</v>
      </c>
      <c r="C636" s="155" t="s">
        <v>459</v>
      </c>
    </row>
    <row r="637" spans="1:3" x14ac:dyDescent="0.2">
      <c r="A637" s="156">
        <v>861</v>
      </c>
      <c r="B637" s="152" t="s">
        <v>409</v>
      </c>
      <c r="C637" s="155" t="s">
        <v>459</v>
      </c>
    </row>
    <row r="638" spans="1:3" x14ac:dyDescent="0.2">
      <c r="A638" s="156">
        <v>862</v>
      </c>
      <c r="B638" s="152" t="s">
        <v>409</v>
      </c>
      <c r="C638" s="155" t="s">
        <v>459</v>
      </c>
    </row>
    <row r="639" spans="1:3" x14ac:dyDescent="0.2">
      <c r="A639" s="156">
        <v>863</v>
      </c>
      <c r="B639" s="152" t="s">
        <v>409</v>
      </c>
      <c r="C639" s="155" t="s">
        <v>459</v>
      </c>
    </row>
    <row r="640" spans="1:3" x14ac:dyDescent="0.2">
      <c r="A640" s="156">
        <v>864</v>
      </c>
      <c r="B640" s="152" t="s">
        <v>409</v>
      </c>
      <c r="C640" s="155" t="s">
        <v>459</v>
      </c>
    </row>
    <row r="641" spans="1:3" x14ac:dyDescent="0.2">
      <c r="A641" s="156">
        <v>865</v>
      </c>
      <c r="B641" s="152" t="s">
        <v>409</v>
      </c>
      <c r="C641" s="155" t="s">
        <v>459</v>
      </c>
    </row>
    <row r="642" spans="1:3" x14ac:dyDescent="0.2">
      <c r="A642" s="156">
        <v>866</v>
      </c>
      <c r="B642" s="152" t="s">
        <v>410</v>
      </c>
      <c r="C642" s="155" t="s">
        <v>460</v>
      </c>
    </row>
    <row r="643" spans="1:3" x14ac:dyDescent="0.2">
      <c r="A643" s="156">
        <v>867</v>
      </c>
      <c r="B643" s="152" t="s">
        <v>409</v>
      </c>
      <c r="C643" s="155" t="s">
        <v>459</v>
      </c>
    </row>
    <row r="644" spans="1:3" x14ac:dyDescent="0.2">
      <c r="A644" s="156">
        <v>868</v>
      </c>
      <c r="B644" s="152" t="s">
        <v>410</v>
      </c>
      <c r="C644" s="155" t="s">
        <v>460</v>
      </c>
    </row>
    <row r="645" spans="1:3" x14ac:dyDescent="0.2">
      <c r="A645" s="156">
        <v>869</v>
      </c>
      <c r="B645" s="152" t="s">
        <v>409</v>
      </c>
      <c r="C645" s="155" t="s">
        <v>459</v>
      </c>
    </row>
    <row r="646" spans="1:3" x14ac:dyDescent="0.2">
      <c r="A646" s="156">
        <v>870</v>
      </c>
      <c r="B646" s="152" t="s">
        <v>410</v>
      </c>
      <c r="C646" s="155" t="s">
        <v>460</v>
      </c>
    </row>
    <row r="647" spans="1:3" x14ac:dyDescent="0.2">
      <c r="A647" s="156">
        <v>871</v>
      </c>
      <c r="B647" s="152" t="s">
        <v>409</v>
      </c>
      <c r="C647" s="155" t="s">
        <v>459</v>
      </c>
    </row>
    <row r="648" spans="1:3" x14ac:dyDescent="0.2">
      <c r="A648" s="156">
        <v>872</v>
      </c>
      <c r="B648" s="152" t="s">
        <v>410</v>
      </c>
      <c r="C648" s="155" t="s">
        <v>460</v>
      </c>
    </row>
    <row r="649" spans="1:3" x14ac:dyDescent="0.2">
      <c r="A649" s="156">
        <v>873</v>
      </c>
      <c r="B649" s="152" t="s">
        <v>409</v>
      </c>
      <c r="C649" s="155" t="s">
        <v>459</v>
      </c>
    </row>
    <row r="650" spans="1:3" x14ac:dyDescent="0.2">
      <c r="A650" s="156">
        <v>874</v>
      </c>
      <c r="B650" s="152" t="s">
        <v>410</v>
      </c>
      <c r="C650" s="155" t="s">
        <v>460</v>
      </c>
    </row>
    <row r="651" spans="1:3" x14ac:dyDescent="0.2">
      <c r="A651" s="156">
        <v>875</v>
      </c>
      <c r="B651" s="152" t="s">
        <v>409</v>
      </c>
      <c r="C651" s="155" t="s">
        <v>459</v>
      </c>
    </row>
    <row r="652" spans="1:3" x14ac:dyDescent="0.2">
      <c r="A652" s="156">
        <v>876</v>
      </c>
      <c r="B652" s="152" t="s">
        <v>410</v>
      </c>
      <c r="C652" s="155" t="s">
        <v>460</v>
      </c>
    </row>
    <row r="653" spans="1:3" x14ac:dyDescent="0.2">
      <c r="A653" s="156">
        <v>877</v>
      </c>
      <c r="B653" s="152" t="s">
        <v>409</v>
      </c>
      <c r="C653" s="155" t="s">
        <v>459</v>
      </c>
    </row>
    <row r="654" spans="1:3" x14ac:dyDescent="0.2">
      <c r="A654" s="156">
        <v>878</v>
      </c>
      <c r="B654" s="152" t="s">
        <v>410</v>
      </c>
      <c r="C654" s="155" t="s">
        <v>460</v>
      </c>
    </row>
    <row r="655" spans="1:3" x14ac:dyDescent="0.2">
      <c r="A655" s="156">
        <v>879</v>
      </c>
      <c r="B655" s="152" t="s">
        <v>409</v>
      </c>
      <c r="C655" s="155" t="s">
        <v>459</v>
      </c>
    </row>
    <row r="656" spans="1:3" x14ac:dyDescent="0.2">
      <c r="A656" s="156">
        <v>880</v>
      </c>
      <c r="B656" s="152" t="s">
        <v>410</v>
      </c>
      <c r="C656" s="155" t="s">
        <v>460</v>
      </c>
    </row>
    <row r="657" spans="1:3" x14ac:dyDescent="0.2">
      <c r="A657" s="156">
        <v>881</v>
      </c>
      <c r="B657" s="152" t="s">
        <v>409</v>
      </c>
      <c r="C657" s="155" t="s">
        <v>459</v>
      </c>
    </row>
    <row r="658" spans="1:3" x14ac:dyDescent="0.2">
      <c r="A658" s="156">
        <v>882</v>
      </c>
      <c r="B658" s="152" t="s">
        <v>410</v>
      </c>
      <c r="C658" s="155" t="s">
        <v>460</v>
      </c>
    </row>
    <row r="659" spans="1:3" x14ac:dyDescent="0.2">
      <c r="A659" s="156">
        <v>883</v>
      </c>
      <c r="B659" s="152" t="s">
        <v>409</v>
      </c>
      <c r="C659" s="155" t="s">
        <v>459</v>
      </c>
    </row>
    <row r="660" spans="1:3" x14ac:dyDescent="0.2">
      <c r="A660" s="156">
        <v>884</v>
      </c>
      <c r="B660" s="152" t="s">
        <v>410</v>
      </c>
      <c r="C660" s="155" t="s">
        <v>460</v>
      </c>
    </row>
    <row r="661" spans="1:3" x14ac:dyDescent="0.2">
      <c r="A661" s="156">
        <v>885</v>
      </c>
      <c r="B661" s="152" t="s">
        <v>409</v>
      </c>
      <c r="C661" s="155" t="s">
        <v>459</v>
      </c>
    </row>
    <row r="662" spans="1:3" x14ac:dyDescent="0.2">
      <c r="A662" s="156">
        <v>886</v>
      </c>
      <c r="B662" s="152" t="s">
        <v>410</v>
      </c>
      <c r="C662" s="155" t="s">
        <v>460</v>
      </c>
    </row>
    <row r="663" spans="1:3" x14ac:dyDescent="0.2">
      <c r="A663" s="156">
        <v>887</v>
      </c>
      <c r="B663" s="152" t="s">
        <v>409</v>
      </c>
      <c r="C663" s="155" t="s">
        <v>459</v>
      </c>
    </row>
    <row r="664" spans="1:3" x14ac:dyDescent="0.2">
      <c r="A664" s="156">
        <v>888</v>
      </c>
      <c r="B664" s="152" t="s">
        <v>410</v>
      </c>
      <c r="C664" s="155" t="s">
        <v>460</v>
      </c>
    </row>
    <row r="665" spans="1:3" x14ac:dyDescent="0.2">
      <c r="A665" s="156">
        <v>889</v>
      </c>
      <c r="B665" s="152" t="s">
        <v>409</v>
      </c>
      <c r="C665" s="155" t="s">
        <v>459</v>
      </c>
    </row>
    <row r="666" spans="1:3" x14ac:dyDescent="0.2">
      <c r="A666" s="156">
        <v>890</v>
      </c>
      <c r="B666" s="152" t="s">
        <v>410</v>
      </c>
      <c r="C666" s="155" t="s">
        <v>460</v>
      </c>
    </row>
    <row r="667" spans="1:3" x14ac:dyDescent="0.2">
      <c r="A667" s="156">
        <v>891</v>
      </c>
      <c r="B667" s="152" t="s">
        <v>410</v>
      </c>
      <c r="C667" s="155" t="s">
        <v>460</v>
      </c>
    </row>
    <row r="668" spans="1:3" x14ac:dyDescent="0.2">
      <c r="A668" s="156">
        <v>892</v>
      </c>
      <c r="B668" s="152" t="s">
        <v>410</v>
      </c>
      <c r="C668" s="155" t="s">
        <v>460</v>
      </c>
    </row>
    <row r="669" spans="1:3" x14ac:dyDescent="0.2">
      <c r="A669" s="156">
        <v>893</v>
      </c>
      <c r="B669" s="152" t="s">
        <v>410</v>
      </c>
      <c r="C669" s="155" t="s">
        <v>460</v>
      </c>
    </row>
    <row r="670" spans="1:3" x14ac:dyDescent="0.2">
      <c r="A670" s="156">
        <v>894</v>
      </c>
      <c r="B670" s="152" t="s">
        <v>368</v>
      </c>
      <c r="C670" s="155" t="s">
        <v>460</v>
      </c>
    </row>
    <row r="671" spans="1:3" x14ac:dyDescent="0.2">
      <c r="A671" s="156">
        <v>895</v>
      </c>
      <c r="B671" s="152" t="s">
        <v>368</v>
      </c>
      <c r="C671" s="155" t="s">
        <v>460</v>
      </c>
    </row>
    <row r="672" spans="1:3" x14ac:dyDescent="0.2">
      <c r="A672" s="156">
        <v>896</v>
      </c>
      <c r="B672" s="152" t="s">
        <v>368</v>
      </c>
      <c r="C672" s="155" t="s">
        <v>460</v>
      </c>
    </row>
    <row r="673" spans="1:3" x14ac:dyDescent="0.2">
      <c r="A673" s="156">
        <v>897</v>
      </c>
      <c r="B673" s="152" t="s">
        <v>410</v>
      </c>
      <c r="C673" s="155" t="s">
        <v>460</v>
      </c>
    </row>
    <row r="674" spans="1:3" x14ac:dyDescent="0.2">
      <c r="A674" s="156">
        <v>898</v>
      </c>
      <c r="B674" s="152" t="s">
        <v>410</v>
      </c>
      <c r="C674" s="155" t="s">
        <v>460</v>
      </c>
    </row>
    <row r="675" spans="1:3" x14ac:dyDescent="0.2">
      <c r="A675" s="156">
        <v>899</v>
      </c>
      <c r="B675" s="152" t="s">
        <v>411</v>
      </c>
      <c r="C675" s="155" t="s">
        <v>460</v>
      </c>
    </row>
    <row r="676" spans="1:3" x14ac:dyDescent="0.2">
      <c r="A676" s="156">
        <v>900</v>
      </c>
      <c r="B676" s="152" t="s">
        <v>411</v>
      </c>
      <c r="C676" s="155" t="s">
        <v>460</v>
      </c>
    </row>
    <row r="677" spans="1:3" x14ac:dyDescent="0.2">
      <c r="A677" s="156">
        <v>901</v>
      </c>
      <c r="B677" s="152" t="s">
        <v>411</v>
      </c>
      <c r="C677" s="155" t="s">
        <v>460</v>
      </c>
    </row>
    <row r="678" spans="1:3" x14ac:dyDescent="0.2">
      <c r="A678" s="156">
        <v>902</v>
      </c>
      <c r="B678" s="152" t="s">
        <v>411</v>
      </c>
      <c r="C678" s="155" t="s">
        <v>460</v>
      </c>
    </row>
    <row r="679" spans="1:3" x14ac:dyDescent="0.2">
      <c r="A679" s="156">
        <v>903</v>
      </c>
      <c r="B679" s="152" t="s">
        <v>411</v>
      </c>
      <c r="C679" s="155" t="s">
        <v>460</v>
      </c>
    </row>
    <row r="680" spans="1:3" x14ac:dyDescent="0.2">
      <c r="A680" s="156">
        <v>904</v>
      </c>
      <c r="B680" s="152" t="s">
        <v>412</v>
      </c>
      <c r="C680" s="155" t="s">
        <v>460</v>
      </c>
    </row>
    <row r="681" spans="1:3" x14ac:dyDescent="0.2">
      <c r="A681" s="156">
        <v>905</v>
      </c>
      <c r="B681" s="152" t="s">
        <v>412</v>
      </c>
      <c r="C681" s="155" t="s">
        <v>460</v>
      </c>
    </row>
    <row r="682" spans="1:3" x14ac:dyDescent="0.2">
      <c r="A682" s="156">
        <v>906</v>
      </c>
      <c r="B682" s="152" t="s">
        <v>412</v>
      </c>
      <c r="C682" s="155" t="s">
        <v>460</v>
      </c>
    </row>
    <row r="683" spans="1:3" x14ac:dyDescent="0.2">
      <c r="A683" s="156">
        <v>907</v>
      </c>
      <c r="B683" s="152" t="s">
        <v>413</v>
      </c>
      <c r="C683" s="155" t="s">
        <v>460</v>
      </c>
    </row>
    <row r="684" spans="1:3" x14ac:dyDescent="0.2">
      <c r="A684" s="156">
        <v>908</v>
      </c>
      <c r="B684" s="152" t="s">
        <v>413</v>
      </c>
      <c r="C684" s="155" t="s">
        <v>460</v>
      </c>
    </row>
    <row r="685" spans="1:3" x14ac:dyDescent="0.2">
      <c r="A685" s="156">
        <v>909</v>
      </c>
      <c r="B685" s="152" t="s">
        <v>413</v>
      </c>
      <c r="C685" s="155" t="s">
        <v>460</v>
      </c>
    </row>
    <row r="686" spans="1:3" x14ac:dyDescent="0.2">
      <c r="A686" s="156">
        <v>910</v>
      </c>
      <c r="B686" s="152" t="s">
        <v>413</v>
      </c>
      <c r="C686" s="155" t="s">
        <v>460</v>
      </c>
    </row>
    <row r="687" spans="1:3" x14ac:dyDescent="0.2">
      <c r="A687" s="156">
        <v>911</v>
      </c>
      <c r="B687" s="152" t="s">
        <v>413</v>
      </c>
      <c r="C687" s="155" t="s">
        <v>460</v>
      </c>
    </row>
    <row r="688" spans="1:3" x14ac:dyDescent="0.2">
      <c r="A688" s="156">
        <v>912</v>
      </c>
      <c r="B688" s="152" t="s">
        <v>413</v>
      </c>
      <c r="C688" s="155" t="s">
        <v>460</v>
      </c>
    </row>
    <row r="689" spans="1:3" x14ac:dyDescent="0.2">
      <c r="A689" s="156">
        <v>913</v>
      </c>
      <c r="B689" s="152" t="s">
        <v>413</v>
      </c>
      <c r="C689" s="155" t="s">
        <v>460</v>
      </c>
    </row>
    <row r="690" spans="1:3" x14ac:dyDescent="0.2">
      <c r="A690" s="156">
        <v>914</v>
      </c>
      <c r="B690" s="152" t="s">
        <v>414</v>
      </c>
      <c r="C690" s="155" t="s">
        <v>459</v>
      </c>
    </row>
    <row r="691" spans="1:3" x14ac:dyDescent="0.2">
      <c r="A691" s="156">
        <v>915</v>
      </c>
      <c r="B691" s="152" t="s">
        <v>368</v>
      </c>
      <c r="C691" s="155" t="s">
        <v>459</v>
      </c>
    </row>
    <row r="692" spans="1:3" x14ac:dyDescent="0.2">
      <c r="A692" s="156">
        <v>916</v>
      </c>
      <c r="B692" s="152" t="s">
        <v>368</v>
      </c>
      <c r="C692" s="155" t="s">
        <v>459</v>
      </c>
    </row>
    <row r="693" spans="1:3" x14ac:dyDescent="0.2">
      <c r="A693" s="156">
        <v>917</v>
      </c>
      <c r="B693" s="152" t="s">
        <v>368</v>
      </c>
      <c r="C693" s="155" t="s">
        <v>459</v>
      </c>
    </row>
    <row r="694" spans="1:3" x14ac:dyDescent="0.2">
      <c r="A694" s="156">
        <v>918</v>
      </c>
      <c r="B694" s="152" t="s">
        <v>304</v>
      </c>
      <c r="C694" s="155" t="s">
        <v>459</v>
      </c>
    </row>
    <row r="695" spans="1:3" x14ac:dyDescent="0.2">
      <c r="A695" s="156">
        <v>919</v>
      </c>
      <c r="B695" s="152" t="s">
        <v>415</v>
      </c>
      <c r="C695" s="155" t="s">
        <v>459</v>
      </c>
    </row>
    <row r="696" spans="1:3" x14ac:dyDescent="0.2">
      <c r="A696" s="156">
        <v>920</v>
      </c>
      <c r="B696" s="152" t="s">
        <v>415</v>
      </c>
      <c r="C696" s="155" t="s">
        <v>459</v>
      </c>
    </row>
    <row r="697" spans="1:3" x14ac:dyDescent="0.2">
      <c r="A697" s="156">
        <v>922</v>
      </c>
      <c r="B697" s="152" t="s">
        <v>327</v>
      </c>
      <c r="C697" s="155" t="s">
        <v>459</v>
      </c>
    </row>
    <row r="698" spans="1:3" x14ac:dyDescent="0.2">
      <c r="A698" s="156">
        <v>923</v>
      </c>
      <c r="B698" s="152" t="s">
        <v>327</v>
      </c>
      <c r="C698" s="155" t="s">
        <v>459</v>
      </c>
    </row>
    <row r="699" spans="1:3" x14ac:dyDescent="0.2">
      <c r="A699" s="156">
        <v>924</v>
      </c>
      <c r="B699" s="152" t="s">
        <v>327</v>
      </c>
      <c r="C699" s="155" t="s">
        <v>459</v>
      </c>
    </row>
    <row r="700" spans="1:3" x14ac:dyDescent="0.2">
      <c r="A700" s="156">
        <v>925</v>
      </c>
      <c r="B700" s="152" t="s">
        <v>416</v>
      </c>
      <c r="C700" s="155" t="s">
        <v>455</v>
      </c>
    </row>
    <row r="701" spans="1:3" x14ac:dyDescent="0.2">
      <c r="A701" s="156">
        <v>926</v>
      </c>
      <c r="B701" s="152" t="s">
        <v>357</v>
      </c>
      <c r="C701" s="155" t="s">
        <v>455</v>
      </c>
    </row>
    <row r="702" spans="1:3" x14ac:dyDescent="0.2">
      <c r="A702" s="156">
        <v>927</v>
      </c>
      <c r="B702" s="152" t="s">
        <v>359</v>
      </c>
      <c r="C702" s="155" t="s">
        <v>455</v>
      </c>
    </row>
    <row r="703" spans="1:3" x14ac:dyDescent="0.2">
      <c r="A703" s="156">
        <v>928</v>
      </c>
      <c r="B703" s="152" t="s">
        <v>358</v>
      </c>
      <c r="C703" s="155" t="s">
        <v>455</v>
      </c>
    </row>
    <row r="704" spans="1:3" x14ac:dyDescent="0.2">
      <c r="A704" s="156">
        <v>929</v>
      </c>
      <c r="B704" s="152" t="s">
        <v>411</v>
      </c>
      <c r="C704" s="155" t="s">
        <v>460</v>
      </c>
    </row>
    <row r="705" spans="1:3" x14ac:dyDescent="0.2">
      <c r="A705" s="156">
        <v>930</v>
      </c>
      <c r="B705" s="152" t="s">
        <v>411</v>
      </c>
      <c r="C705" s="155" t="s">
        <v>460</v>
      </c>
    </row>
    <row r="706" spans="1:3" x14ac:dyDescent="0.2">
      <c r="A706" s="156">
        <v>931</v>
      </c>
      <c r="B706" s="152" t="s">
        <v>411</v>
      </c>
      <c r="C706" s="155" t="s">
        <v>460</v>
      </c>
    </row>
    <row r="707" spans="1:3" x14ac:dyDescent="0.2">
      <c r="A707" s="156">
        <v>932</v>
      </c>
      <c r="B707" s="152" t="s">
        <v>417</v>
      </c>
      <c r="C707" s="155" t="s">
        <v>459</v>
      </c>
    </row>
    <row r="708" spans="1:3" x14ac:dyDescent="0.2">
      <c r="A708" s="156">
        <v>933</v>
      </c>
      <c r="B708" s="152" t="s">
        <v>409</v>
      </c>
      <c r="C708" s="155" t="s">
        <v>459</v>
      </c>
    </row>
    <row r="709" spans="1:3" x14ac:dyDescent="0.2">
      <c r="A709" s="156">
        <v>934</v>
      </c>
      <c r="B709" s="152" t="s">
        <v>410</v>
      </c>
      <c r="C709" s="155" t="s">
        <v>460</v>
      </c>
    </row>
    <row r="710" spans="1:3" x14ac:dyDescent="0.2">
      <c r="A710" s="156">
        <v>935</v>
      </c>
      <c r="B710" s="152" t="s">
        <v>418</v>
      </c>
      <c r="C710" s="155" t="s">
        <v>459</v>
      </c>
    </row>
    <row r="711" spans="1:3" x14ac:dyDescent="0.2">
      <c r="A711" s="156">
        <v>936</v>
      </c>
      <c r="B711" s="152" t="s">
        <v>418</v>
      </c>
      <c r="C711" s="155" t="s">
        <v>459</v>
      </c>
    </row>
    <row r="712" spans="1:3" x14ac:dyDescent="0.2">
      <c r="A712" s="156">
        <v>937</v>
      </c>
      <c r="B712" s="152" t="s">
        <v>418</v>
      </c>
      <c r="C712" s="155" t="s">
        <v>459</v>
      </c>
    </row>
    <row r="713" spans="1:3" x14ac:dyDescent="0.2">
      <c r="A713" s="156">
        <v>938</v>
      </c>
      <c r="B713" s="152" t="s">
        <v>418</v>
      </c>
      <c r="C713" s="155" t="s">
        <v>459</v>
      </c>
    </row>
    <row r="714" spans="1:3" x14ac:dyDescent="0.2">
      <c r="A714" s="156">
        <v>939</v>
      </c>
      <c r="B714" s="152" t="s">
        <v>418</v>
      </c>
      <c r="C714" s="155" t="s">
        <v>459</v>
      </c>
    </row>
    <row r="715" spans="1:3" x14ac:dyDescent="0.2">
      <c r="A715" s="156">
        <v>940</v>
      </c>
      <c r="B715" s="152" t="s">
        <v>419</v>
      </c>
      <c r="C715" s="155" t="s">
        <v>456</v>
      </c>
    </row>
    <row r="716" spans="1:3" x14ac:dyDescent="0.2">
      <c r="A716" s="156">
        <v>941</v>
      </c>
      <c r="B716" s="152" t="s">
        <v>420</v>
      </c>
      <c r="C716" s="155" t="s">
        <v>456</v>
      </c>
    </row>
    <row r="717" spans="1:3" x14ac:dyDescent="0.2">
      <c r="A717" s="156">
        <v>942</v>
      </c>
      <c r="B717" s="152" t="s">
        <v>273</v>
      </c>
      <c r="C717" s="155" t="s">
        <v>459</v>
      </c>
    </row>
    <row r="718" spans="1:3" x14ac:dyDescent="0.2">
      <c r="A718" s="156">
        <v>943</v>
      </c>
      <c r="B718" s="152" t="s">
        <v>264</v>
      </c>
      <c r="C718" s="155" t="s">
        <v>459</v>
      </c>
    </row>
    <row r="719" spans="1:3" x14ac:dyDescent="0.2">
      <c r="A719" s="156">
        <v>944</v>
      </c>
      <c r="B719" s="152" t="s">
        <v>264</v>
      </c>
      <c r="C719" s="155" t="s">
        <v>459</v>
      </c>
    </row>
    <row r="720" spans="1:3" x14ac:dyDescent="0.2">
      <c r="A720" s="156">
        <v>945</v>
      </c>
      <c r="B720" s="152" t="s">
        <v>264</v>
      </c>
      <c r="C720" s="155" t="s">
        <v>459</v>
      </c>
    </row>
    <row r="721" spans="1:3" x14ac:dyDescent="0.2">
      <c r="A721" s="156">
        <v>946</v>
      </c>
      <c r="B721" s="152" t="s">
        <v>264</v>
      </c>
      <c r="C721" s="155" t="s">
        <v>459</v>
      </c>
    </row>
    <row r="722" spans="1:3" x14ac:dyDescent="0.2">
      <c r="A722" s="156">
        <v>947</v>
      </c>
      <c r="B722" s="152" t="s">
        <v>421</v>
      </c>
      <c r="C722" s="155" t="s">
        <v>459</v>
      </c>
    </row>
    <row r="723" spans="1:3" x14ac:dyDescent="0.2">
      <c r="A723" s="156">
        <v>948</v>
      </c>
      <c r="B723" s="152" t="s">
        <v>422</v>
      </c>
      <c r="C723" s="155" t="s">
        <v>459</v>
      </c>
    </row>
    <row r="724" spans="1:3" x14ac:dyDescent="0.2">
      <c r="A724" s="156">
        <v>949</v>
      </c>
      <c r="B724" s="152" t="s">
        <v>423</v>
      </c>
      <c r="C724" s="155" t="s">
        <v>459</v>
      </c>
    </row>
    <row r="725" spans="1:3" x14ac:dyDescent="0.2">
      <c r="A725" s="156">
        <v>950</v>
      </c>
      <c r="B725" s="152" t="s">
        <v>424</v>
      </c>
      <c r="C725" s="155" t="s">
        <v>460</v>
      </c>
    </row>
    <row r="726" spans="1:3" x14ac:dyDescent="0.2">
      <c r="A726" s="156">
        <v>951</v>
      </c>
      <c r="B726" s="152" t="s">
        <v>425</v>
      </c>
      <c r="C726" s="155" t="s">
        <v>460</v>
      </c>
    </row>
    <row r="727" spans="1:3" x14ac:dyDescent="0.2">
      <c r="A727" s="156">
        <v>952</v>
      </c>
      <c r="B727" s="152" t="s">
        <v>426</v>
      </c>
      <c r="C727" s="155" t="s">
        <v>459</v>
      </c>
    </row>
    <row r="728" spans="1:3" x14ac:dyDescent="0.2">
      <c r="A728" s="156">
        <v>953</v>
      </c>
      <c r="B728" s="152" t="s">
        <v>427</v>
      </c>
      <c r="C728" s="155" t="s">
        <v>459</v>
      </c>
    </row>
    <row r="729" spans="1:3" x14ac:dyDescent="0.2">
      <c r="A729" s="156">
        <v>954</v>
      </c>
      <c r="B729" s="152" t="s">
        <v>428</v>
      </c>
      <c r="C729" s="155" t="s">
        <v>459</v>
      </c>
    </row>
    <row r="730" spans="1:3" x14ac:dyDescent="0.2">
      <c r="A730" s="156">
        <v>955</v>
      </c>
      <c r="B730" s="152" t="s">
        <v>429</v>
      </c>
      <c r="C730" s="155" t="s">
        <v>459</v>
      </c>
    </row>
    <row r="731" spans="1:3" x14ac:dyDescent="0.2">
      <c r="A731" s="156">
        <v>956</v>
      </c>
      <c r="B731" s="152" t="s">
        <v>430</v>
      </c>
      <c r="C731" s="155" t="s">
        <v>459</v>
      </c>
    </row>
    <row r="732" spans="1:3" x14ac:dyDescent="0.2">
      <c r="A732" s="156">
        <v>957</v>
      </c>
      <c r="B732" s="152" t="s">
        <v>431</v>
      </c>
      <c r="C732" s="155" t="s">
        <v>459</v>
      </c>
    </row>
    <row r="733" spans="1:3" x14ac:dyDescent="0.2">
      <c r="A733" s="156">
        <v>958</v>
      </c>
      <c r="B733" s="152" t="s">
        <v>432</v>
      </c>
      <c r="C733" s="155" t="s">
        <v>459</v>
      </c>
    </row>
    <row r="734" spans="1:3" x14ac:dyDescent="0.2">
      <c r="A734" s="156">
        <v>959</v>
      </c>
      <c r="B734" s="152" t="s">
        <v>433</v>
      </c>
      <c r="C734" s="155" t="s">
        <v>459</v>
      </c>
    </row>
    <row r="735" spans="1:3" x14ac:dyDescent="0.2">
      <c r="A735" s="156">
        <v>960</v>
      </c>
      <c r="B735" s="152" t="s">
        <v>434</v>
      </c>
      <c r="C735" s="155" t="s">
        <v>459</v>
      </c>
    </row>
    <row r="736" spans="1:3" x14ac:dyDescent="0.2">
      <c r="A736" s="156">
        <v>961</v>
      </c>
      <c r="B736" s="152" t="s">
        <v>435</v>
      </c>
      <c r="C736" s="155" t="s">
        <v>459</v>
      </c>
    </row>
    <row r="737" spans="1:3" x14ac:dyDescent="0.2">
      <c r="A737" s="156">
        <v>962</v>
      </c>
      <c r="B737" s="152" t="s">
        <v>436</v>
      </c>
      <c r="C737" s="155" t="s">
        <v>459</v>
      </c>
    </row>
    <row r="738" spans="1:3" x14ac:dyDescent="0.2">
      <c r="A738" s="156">
        <v>963</v>
      </c>
      <c r="B738" s="152" t="s">
        <v>437</v>
      </c>
      <c r="C738" s="155" t="s">
        <v>459</v>
      </c>
    </row>
    <row r="739" spans="1:3" x14ac:dyDescent="0.2">
      <c r="A739" s="156">
        <v>964</v>
      </c>
      <c r="B739" s="152" t="s">
        <v>438</v>
      </c>
      <c r="C739" s="155" t="s">
        <v>459</v>
      </c>
    </row>
    <row r="740" spans="1:3" x14ac:dyDescent="0.2">
      <c r="A740" s="156">
        <v>965</v>
      </c>
      <c r="B740" s="152" t="s">
        <v>439</v>
      </c>
      <c r="C740" s="155" t="s">
        <v>459</v>
      </c>
    </row>
    <row r="741" spans="1:3" x14ac:dyDescent="0.2">
      <c r="A741" s="156">
        <v>966</v>
      </c>
      <c r="B741" s="152" t="s">
        <v>284</v>
      </c>
      <c r="C741" s="155" t="s">
        <v>460</v>
      </c>
    </row>
    <row r="742" spans="1:3" x14ac:dyDescent="0.2">
      <c r="A742" s="156">
        <v>967</v>
      </c>
      <c r="B742" s="152" t="s">
        <v>296</v>
      </c>
      <c r="C742" s="155" t="s">
        <v>459</v>
      </c>
    </row>
    <row r="743" spans="1:3" x14ac:dyDescent="0.2">
      <c r="A743" s="156">
        <v>968</v>
      </c>
      <c r="B743" s="152" t="s">
        <v>296</v>
      </c>
      <c r="C743" s="155" t="s">
        <v>459</v>
      </c>
    </row>
    <row r="744" spans="1:3" x14ac:dyDescent="0.2">
      <c r="A744" s="156">
        <v>969</v>
      </c>
      <c r="B744" s="152" t="s">
        <v>439</v>
      </c>
      <c r="C744" s="155" t="s">
        <v>459</v>
      </c>
    </row>
    <row r="745" spans="1:3" x14ac:dyDescent="0.2">
      <c r="A745" s="156">
        <v>970</v>
      </c>
      <c r="B745" s="152" t="s">
        <v>252</v>
      </c>
      <c r="C745" s="155" t="s">
        <v>459</v>
      </c>
    </row>
    <row r="746" spans="1:3" x14ac:dyDescent="0.2">
      <c r="A746" s="156">
        <v>971</v>
      </c>
      <c r="B746" s="152" t="s">
        <v>440</v>
      </c>
      <c r="C746" s="155" t="s">
        <v>459</v>
      </c>
    </row>
    <row r="747" spans="1:3" x14ac:dyDescent="0.2">
      <c r="A747" s="156">
        <v>972</v>
      </c>
      <c r="B747" s="152" t="s">
        <v>441</v>
      </c>
      <c r="C747" s="155" t="s">
        <v>459</v>
      </c>
    </row>
    <row r="748" spans="1:3" x14ac:dyDescent="0.2">
      <c r="A748" s="156">
        <v>973</v>
      </c>
      <c r="B748" s="152" t="s">
        <v>294</v>
      </c>
      <c r="C748" s="155" t="s">
        <v>459</v>
      </c>
    </row>
    <row r="749" spans="1:3" x14ac:dyDescent="0.2">
      <c r="A749" s="156">
        <v>974</v>
      </c>
      <c r="B749" s="152" t="s">
        <v>320</v>
      </c>
      <c r="C749" s="155" t="s">
        <v>459</v>
      </c>
    </row>
    <row r="750" spans="1:3" x14ac:dyDescent="0.2">
      <c r="A750" s="156">
        <v>975</v>
      </c>
      <c r="B750" s="152" t="s">
        <v>442</v>
      </c>
      <c r="C750" s="155" t="s">
        <v>459</v>
      </c>
    </row>
    <row r="751" spans="1:3" x14ac:dyDescent="0.2">
      <c r="A751" s="156">
        <v>976</v>
      </c>
      <c r="B751" s="152" t="s">
        <v>443</v>
      </c>
      <c r="C751" s="155" t="s">
        <v>459</v>
      </c>
    </row>
    <row r="752" spans="1:3" x14ac:dyDescent="0.2">
      <c r="A752" s="156">
        <v>978</v>
      </c>
      <c r="B752" s="152" t="s">
        <v>278</v>
      </c>
      <c r="C752" s="155" t="s">
        <v>460</v>
      </c>
    </row>
    <row r="753" spans="1:3" x14ac:dyDescent="0.2">
      <c r="A753" s="156">
        <v>979</v>
      </c>
      <c r="B753" s="152" t="s">
        <v>317</v>
      </c>
      <c r="C753" s="155" t="s">
        <v>460</v>
      </c>
    </row>
    <row r="754" spans="1:3" x14ac:dyDescent="0.2">
      <c r="A754" s="156">
        <v>980</v>
      </c>
      <c r="B754" s="152" t="s">
        <v>444</v>
      </c>
      <c r="C754" s="155" t="s">
        <v>459</v>
      </c>
    </row>
    <row r="755" spans="1:3" x14ac:dyDescent="0.2">
      <c r="A755" s="156">
        <v>981</v>
      </c>
      <c r="B755" s="152" t="s">
        <v>445</v>
      </c>
      <c r="C755" s="155" t="s">
        <v>460</v>
      </c>
    </row>
    <row r="756" spans="1:3" x14ac:dyDescent="0.2">
      <c r="A756" s="156">
        <v>982</v>
      </c>
      <c r="B756" s="152" t="s">
        <v>446</v>
      </c>
      <c r="C756" s="155" t="s">
        <v>459</v>
      </c>
    </row>
    <row r="757" spans="1:3" x14ac:dyDescent="0.2">
      <c r="A757" s="156">
        <v>983</v>
      </c>
      <c r="B757" s="152" t="s">
        <v>447</v>
      </c>
      <c r="C757" s="155" t="s">
        <v>459</v>
      </c>
    </row>
    <row r="758" spans="1:3" x14ac:dyDescent="0.2">
      <c r="A758" s="156">
        <v>984</v>
      </c>
      <c r="B758" s="152" t="s">
        <v>448</v>
      </c>
      <c r="C758" s="155" t="s">
        <v>459</v>
      </c>
    </row>
    <row r="759" spans="1:3" x14ac:dyDescent="0.2">
      <c r="A759" s="156">
        <v>985</v>
      </c>
      <c r="B759" s="152" t="s">
        <v>449</v>
      </c>
      <c r="C759" s="155" t="s">
        <v>459</v>
      </c>
    </row>
    <row r="760" spans="1:3" x14ac:dyDescent="0.2">
      <c r="A760" s="156">
        <v>989</v>
      </c>
      <c r="B760" s="152" t="s">
        <v>333</v>
      </c>
      <c r="C760" s="155" t="s">
        <v>459</v>
      </c>
    </row>
    <row r="761" spans="1:3" x14ac:dyDescent="0.2">
      <c r="A761" s="156">
        <v>990</v>
      </c>
      <c r="B761" s="152" t="s">
        <v>334</v>
      </c>
      <c r="C761" s="155" t="s">
        <v>460</v>
      </c>
    </row>
    <row r="762" spans="1:3" x14ac:dyDescent="0.2">
      <c r="A762" s="156">
        <v>991</v>
      </c>
      <c r="B762" s="152" t="s">
        <v>284</v>
      </c>
      <c r="C762" s="155" t="s">
        <v>460</v>
      </c>
    </row>
    <row r="763" spans="1:3" x14ac:dyDescent="0.2">
      <c r="A763" s="156">
        <v>996</v>
      </c>
      <c r="B763" s="152" t="s">
        <v>363</v>
      </c>
      <c r="C763" s="155" t="s">
        <v>459</v>
      </c>
    </row>
    <row r="764" spans="1:3" x14ac:dyDescent="0.2">
      <c r="A764" s="156">
        <v>997</v>
      </c>
      <c r="B764" s="152" t="s">
        <v>450</v>
      </c>
      <c r="C764" s="155" t="s">
        <v>459</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workbookViewId="0"/>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49" t="s">
        <v>30</v>
      </c>
      <c r="B1" s="149"/>
    </row>
    <row r="2" spans="1:6" ht="36.75" customHeight="1" x14ac:dyDescent="0.2">
      <c r="A2" s="242" t="str">
        <f>Overview!B4&amp; " - Effective from "&amp;Overview!C4&amp;" - "&amp;Overview!E4&amp;" Residual Charging Bands"</f>
        <v>Aidien Limited - GSP_B - Effective from 2026/27 - Final Residual Charging Bands</v>
      </c>
      <c r="B2" s="243"/>
      <c r="C2" s="243"/>
      <c r="D2" s="243"/>
      <c r="E2" s="243"/>
      <c r="F2" s="243"/>
    </row>
    <row r="4" spans="1:6" ht="25.5" x14ac:dyDescent="0.2">
      <c r="A4" s="169" t="s">
        <v>637</v>
      </c>
      <c r="B4" s="169" t="s">
        <v>633</v>
      </c>
      <c r="C4" s="169" t="s">
        <v>640</v>
      </c>
      <c r="D4" s="169" t="s">
        <v>644</v>
      </c>
      <c r="E4" s="169" t="s">
        <v>645</v>
      </c>
      <c r="F4" s="20" t="s">
        <v>647</v>
      </c>
    </row>
    <row r="5" spans="1:6" ht="14.25" x14ac:dyDescent="0.2">
      <c r="A5" s="170" t="s">
        <v>188</v>
      </c>
      <c r="B5" s="171" t="s">
        <v>635</v>
      </c>
      <c r="C5" s="171" t="s">
        <v>636</v>
      </c>
      <c r="D5" s="177" t="s">
        <v>636</v>
      </c>
      <c r="E5" s="177" t="s">
        <v>636</v>
      </c>
      <c r="F5" s="175"/>
    </row>
    <row r="6" spans="1:6" ht="14.25" customHeight="1" x14ac:dyDescent="0.2">
      <c r="A6" s="278" t="s">
        <v>648</v>
      </c>
      <c r="B6" s="171">
        <v>1</v>
      </c>
      <c r="C6" s="171" t="s">
        <v>641</v>
      </c>
      <c r="D6" s="178">
        <v>0</v>
      </c>
      <c r="E6" s="178">
        <v>3571</v>
      </c>
      <c r="F6" s="175"/>
    </row>
    <row r="7" spans="1:6" ht="14.25" x14ac:dyDescent="0.2">
      <c r="A7" s="279"/>
      <c r="B7" s="171">
        <v>2</v>
      </c>
      <c r="C7" s="171" t="s">
        <v>641</v>
      </c>
      <c r="D7" s="178">
        <v>3571</v>
      </c>
      <c r="E7" s="178">
        <v>12553</v>
      </c>
      <c r="F7" s="175"/>
    </row>
    <row r="8" spans="1:6" ht="14.25" x14ac:dyDescent="0.2">
      <c r="A8" s="279"/>
      <c r="B8" s="171">
        <v>3</v>
      </c>
      <c r="C8" s="171" t="s">
        <v>641</v>
      </c>
      <c r="D8" s="178">
        <v>12553</v>
      </c>
      <c r="E8" s="178">
        <v>25279</v>
      </c>
      <c r="F8" s="175"/>
    </row>
    <row r="9" spans="1:6" ht="14.25" x14ac:dyDescent="0.2">
      <c r="A9" s="280"/>
      <c r="B9" s="171">
        <v>4</v>
      </c>
      <c r="C9" s="171" t="s">
        <v>641</v>
      </c>
      <c r="D9" s="178">
        <v>25279</v>
      </c>
      <c r="E9" s="178" t="s">
        <v>643</v>
      </c>
      <c r="F9" s="175"/>
    </row>
    <row r="10" spans="1:6" ht="14.25" x14ac:dyDescent="0.2">
      <c r="A10" s="278" t="s">
        <v>651</v>
      </c>
      <c r="B10" s="171">
        <v>1</v>
      </c>
      <c r="C10" s="171" t="s">
        <v>642</v>
      </c>
      <c r="D10" s="178">
        <v>0</v>
      </c>
      <c r="E10" s="178">
        <v>80</v>
      </c>
      <c r="F10" s="175"/>
    </row>
    <row r="11" spans="1:6" ht="14.25" x14ac:dyDescent="0.2">
      <c r="A11" s="279"/>
      <c r="B11" s="171">
        <v>2</v>
      </c>
      <c r="C11" s="171" t="s">
        <v>642</v>
      </c>
      <c r="D11" s="178">
        <v>80</v>
      </c>
      <c r="E11" s="178">
        <v>150</v>
      </c>
      <c r="F11" s="175"/>
    </row>
    <row r="12" spans="1:6" ht="14.25" x14ac:dyDescent="0.2">
      <c r="A12" s="279"/>
      <c r="B12" s="171">
        <v>3</v>
      </c>
      <c r="C12" s="171" t="s">
        <v>642</v>
      </c>
      <c r="D12" s="178">
        <v>150</v>
      </c>
      <c r="E12" s="178">
        <v>231</v>
      </c>
      <c r="F12" s="175"/>
    </row>
    <row r="13" spans="1:6" ht="14.25" x14ac:dyDescent="0.2">
      <c r="A13" s="280"/>
      <c r="B13" s="171">
        <v>4</v>
      </c>
      <c r="C13" s="171" t="s">
        <v>642</v>
      </c>
      <c r="D13" s="178">
        <v>231</v>
      </c>
      <c r="E13" s="178" t="s">
        <v>643</v>
      </c>
      <c r="F13" s="175"/>
    </row>
    <row r="14" spans="1:6" ht="15" x14ac:dyDescent="0.2">
      <c r="A14" s="278" t="s">
        <v>650</v>
      </c>
      <c r="B14" s="171">
        <v>1</v>
      </c>
      <c r="C14" s="171" t="s">
        <v>642</v>
      </c>
      <c r="D14" s="178">
        <v>0</v>
      </c>
      <c r="E14" s="178">
        <v>422</v>
      </c>
      <c r="F14" s="176"/>
    </row>
    <row r="15" spans="1:6" ht="15" x14ac:dyDescent="0.2">
      <c r="A15" s="279"/>
      <c r="B15" s="171">
        <v>2</v>
      </c>
      <c r="C15" s="171" t="s">
        <v>642</v>
      </c>
      <c r="D15" s="178">
        <v>422</v>
      </c>
      <c r="E15" s="178">
        <v>1000</v>
      </c>
      <c r="F15" s="176"/>
    </row>
    <row r="16" spans="1:6" ht="15" x14ac:dyDescent="0.2">
      <c r="A16" s="279"/>
      <c r="B16" s="171">
        <v>3</v>
      </c>
      <c r="C16" s="171" t="s">
        <v>642</v>
      </c>
      <c r="D16" s="178">
        <v>1000</v>
      </c>
      <c r="E16" s="178">
        <v>1800</v>
      </c>
      <c r="F16" s="176"/>
    </row>
    <row r="17" spans="1:6" ht="15" x14ac:dyDescent="0.2">
      <c r="A17" s="280"/>
      <c r="B17" s="171">
        <v>4</v>
      </c>
      <c r="C17" s="171" t="s">
        <v>642</v>
      </c>
      <c r="D17" s="178">
        <v>1800</v>
      </c>
      <c r="E17" s="178" t="s">
        <v>643</v>
      </c>
      <c r="F17" s="176"/>
    </row>
    <row r="18" spans="1:6" ht="15" x14ac:dyDescent="0.2">
      <c r="A18" s="281" t="s">
        <v>649</v>
      </c>
      <c r="B18" s="171">
        <v>1</v>
      </c>
      <c r="C18" s="171" t="s">
        <v>642</v>
      </c>
      <c r="D18" s="178">
        <v>0</v>
      </c>
      <c r="E18" s="178">
        <v>5000</v>
      </c>
      <c r="F18" s="176"/>
    </row>
    <row r="19" spans="1:6" ht="15" x14ac:dyDescent="0.2">
      <c r="A19" s="282"/>
      <c r="B19" s="171">
        <v>2</v>
      </c>
      <c r="C19" s="171" t="s">
        <v>642</v>
      </c>
      <c r="D19" s="178">
        <v>5000</v>
      </c>
      <c r="E19" s="178">
        <v>12000</v>
      </c>
      <c r="F19" s="176"/>
    </row>
    <row r="20" spans="1:6" ht="15" x14ac:dyDescent="0.2">
      <c r="A20" s="282"/>
      <c r="B20" s="171">
        <v>3</v>
      </c>
      <c r="C20" s="171" t="s">
        <v>642</v>
      </c>
      <c r="D20" s="178">
        <v>12000</v>
      </c>
      <c r="E20" s="178">
        <v>21500</v>
      </c>
      <c r="F20" s="176"/>
    </row>
    <row r="21" spans="1:6" ht="15" x14ac:dyDescent="0.2">
      <c r="A21" s="283"/>
      <c r="B21" s="171">
        <v>4</v>
      </c>
      <c r="C21" s="171" t="s">
        <v>642</v>
      </c>
      <c r="D21" s="178">
        <v>21500</v>
      </c>
      <c r="E21" s="178" t="s">
        <v>643</v>
      </c>
      <c r="F21" s="176"/>
    </row>
    <row r="22" spans="1:6" x14ac:dyDescent="0.2">
      <c r="A22" t="s">
        <v>646</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workbookViewId="0">
      <selection activeCell="H14" sqref="H14"/>
    </sheetView>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49" t="s">
        <v>30</v>
      </c>
    </row>
    <row r="2" spans="1:6" ht="33" customHeight="1" x14ac:dyDescent="0.2">
      <c r="A2" s="226" t="str">
        <f>Overview!C4&amp;" - Effective from "&amp;Overview!D4&amp;" - "&amp;Overview!F4&amp;" TNUoS Mapping"</f>
        <v>2026/27 - Effective from 1 April 2026 -  TNUoS Mapping</v>
      </c>
      <c r="B2" s="226"/>
      <c r="C2" s="226"/>
      <c r="D2" s="226"/>
      <c r="E2" s="226"/>
      <c r="F2" s="226"/>
    </row>
    <row r="3" spans="1:6" x14ac:dyDescent="0.2">
      <c r="A3" s="169" t="s">
        <v>707</v>
      </c>
      <c r="B3" s="169" t="s">
        <v>708</v>
      </c>
      <c r="C3" s="179"/>
      <c r="D3" s="179"/>
      <c r="E3" s="179"/>
      <c r="F3" s="179"/>
    </row>
    <row r="4" spans="1:6" x14ac:dyDescent="0.2">
      <c r="A4" s="180" t="s">
        <v>706</v>
      </c>
      <c r="B4" s="180" t="s">
        <v>709</v>
      </c>
      <c r="C4" s="179"/>
      <c r="D4" s="179"/>
      <c r="E4" s="179"/>
      <c r="F4" s="179"/>
    </row>
    <row r="5" spans="1:6" x14ac:dyDescent="0.2">
      <c r="A5" s="181" t="s">
        <v>520</v>
      </c>
      <c r="B5" s="181" t="s">
        <v>710</v>
      </c>
      <c r="C5" s="179"/>
      <c r="D5" s="179"/>
      <c r="E5" s="179"/>
      <c r="F5" s="179"/>
    </row>
    <row r="6" spans="1:6" x14ac:dyDescent="0.2">
      <c r="A6" s="181" t="s">
        <v>653</v>
      </c>
      <c r="B6" s="181" t="str">
        <f>$B$5</f>
        <v>n/a (Non-Final Demand Site)</v>
      </c>
      <c r="C6" s="179"/>
      <c r="D6" s="179"/>
      <c r="E6" s="179"/>
      <c r="F6" s="179"/>
    </row>
    <row r="7" spans="1:6" x14ac:dyDescent="0.2">
      <c r="A7" s="180" t="s">
        <v>654</v>
      </c>
      <c r="B7" s="180" t="s">
        <v>711</v>
      </c>
      <c r="C7" s="179"/>
      <c r="D7" s="179"/>
      <c r="E7" s="179"/>
      <c r="F7" s="179"/>
    </row>
    <row r="8" spans="1:6" x14ac:dyDescent="0.2">
      <c r="A8" s="180" t="s">
        <v>655</v>
      </c>
      <c r="B8" s="180" t="s">
        <v>712</v>
      </c>
      <c r="C8" s="179"/>
      <c r="D8" s="179"/>
      <c r="E8" s="179"/>
      <c r="F8" s="179"/>
    </row>
    <row r="9" spans="1:6" x14ac:dyDescent="0.2">
      <c r="A9" s="180" t="s">
        <v>656</v>
      </c>
      <c r="B9" s="180" t="s">
        <v>713</v>
      </c>
      <c r="C9" s="179"/>
      <c r="D9" s="179"/>
      <c r="E9" s="179"/>
      <c r="F9" s="179"/>
    </row>
    <row r="10" spans="1:6" x14ac:dyDescent="0.2">
      <c r="A10" s="180" t="s">
        <v>657</v>
      </c>
      <c r="B10" s="180" t="s">
        <v>714</v>
      </c>
      <c r="C10" s="179"/>
      <c r="D10" s="179"/>
      <c r="E10" s="179"/>
      <c r="F10" s="179"/>
    </row>
    <row r="11" spans="1:6" x14ac:dyDescent="0.2">
      <c r="A11" s="181" t="s">
        <v>191</v>
      </c>
      <c r="B11" s="181" t="str">
        <f t="shared" ref="B11:B12" si="0">$B$5</f>
        <v>n/a (Non-Final Demand Site)</v>
      </c>
      <c r="C11" s="179"/>
      <c r="D11" s="179"/>
      <c r="E11" s="179"/>
      <c r="F11" s="179"/>
    </row>
    <row r="12" spans="1:6" x14ac:dyDescent="0.2">
      <c r="A12" s="181" t="s">
        <v>521</v>
      </c>
      <c r="B12" s="181" t="str">
        <f t="shared" si="0"/>
        <v>n/a (Non-Final Demand Site)</v>
      </c>
      <c r="C12" s="179"/>
      <c r="D12" s="179"/>
      <c r="E12" s="179"/>
      <c r="F12" s="179"/>
    </row>
    <row r="13" spans="1:6" x14ac:dyDescent="0.2">
      <c r="A13" s="180" t="s">
        <v>522</v>
      </c>
      <c r="B13" s="180" t="s">
        <v>715</v>
      </c>
      <c r="C13" s="179"/>
      <c r="D13" s="179"/>
      <c r="E13" s="179"/>
      <c r="F13" s="179"/>
    </row>
    <row r="14" spans="1:6" x14ac:dyDescent="0.2">
      <c r="A14" s="180" t="s">
        <v>523</v>
      </c>
      <c r="B14" s="180" t="s">
        <v>716</v>
      </c>
      <c r="C14" s="179"/>
      <c r="D14" s="179"/>
      <c r="E14" s="179"/>
      <c r="F14" s="179"/>
    </row>
    <row r="15" spans="1:6" x14ac:dyDescent="0.2">
      <c r="A15" s="180" t="s">
        <v>524</v>
      </c>
      <c r="B15" s="180" t="s">
        <v>717</v>
      </c>
      <c r="C15" s="179"/>
      <c r="D15" s="179"/>
      <c r="E15" s="179"/>
      <c r="F15" s="179"/>
    </row>
    <row r="16" spans="1:6" x14ac:dyDescent="0.2">
      <c r="A16" s="180" t="s">
        <v>525</v>
      </c>
      <c r="B16" s="180" t="s">
        <v>718</v>
      </c>
      <c r="C16" s="179"/>
      <c r="D16" s="179"/>
      <c r="E16" s="179"/>
      <c r="F16" s="179"/>
    </row>
    <row r="17" spans="1:6" x14ac:dyDescent="0.2">
      <c r="A17" s="181" t="s">
        <v>526</v>
      </c>
      <c r="B17" s="181" t="str">
        <f>$B$5</f>
        <v>n/a (Non-Final Demand Site)</v>
      </c>
      <c r="C17" s="179"/>
      <c r="D17" s="179"/>
      <c r="E17" s="179"/>
      <c r="F17" s="179"/>
    </row>
    <row r="18" spans="1:6" x14ac:dyDescent="0.2">
      <c r="A18" s="180" t="s">
        <v>527</v>
      </c>
      <c r="B18" s="180" t="s">
        <v>715</v>
      </c>
      <c r="C18" s="179"/>
      <c r="D18" s="179"/>
      <c r="E18" s="179"/>
      <c r="F18" s="179"/>
    </row>
    <row r="19" spans="1:6" x14ac:dyDescent="0.2">
      <c r="A19" s="180" t="s">
        <v>528</v>
      </c>
      <c r="B19" s="180" t="s">
        <v>716</v>
      </c>
      <c r="C19" s="179"/>
      <c r="D19" s="179"/>
      <c r="E19" s="179"/>
      <c r="F19" s="179"/>
    </row>
    <row r="20" spans="1:6" x14ac:dyDescent="0.2">
      <c r="A20" s="180" t="s">
        <v>529</v>
      </c>
      <c r="B20" s="180" t="s">
        <v>717</v>
      </c>
      <c r="C20" s="179"/>
      <c r="D20" s="179"/>
      <c r="E20" s="179"/>
      <c r="F20" s="179"/>
    </row>
    <row r="21" spans="1:6" x14ac:dyDescent="0.2">
      <c r="A21" s="180" t="s">
        <v>530</v>
      </c>
      <c r="B21" s="180" t="s">
        <v>718</v>
      </c>
      <c r="C21" s="179"/>
      <c r="D21" s="179"/>
      <c r="E21" s="179"/>
      <c r="F21" s="179"/>
    </row>
    <row r="22" spans="1:6" x14ac:dyDescent="0.2">
      <c r="A22" s="181" t="s">
        <v>531</v>
      </c>
      <c r="B22" s="181" t="str">
        <f>$B$5</f>
        <v>n/a (Non-Final Demand Site)</v>
      </c>
      <c r="C22" s="179"/>
      <c r="D22" s="179"/>
      <c r="E22" s="179"/>
      <c r="F22" s="179"/>
    </row>
    <row r="23" spans="1:6" x14ac:dyDescent="0.2">
      <c r="A23" s="180" t="s">
        <v>532</v>
      </c>
      <c r="B23" s="180" t="s">
        <v>719</v>
      </c>
      <c r="C23" s="179"/>
      <c r="D23" s="179"/>
      <c r="E23" s="179"/>
      <c r="F23" s="179"/>
    </row>
    <row r="24" spans="1:6" x14ac:dyDescent="0.2">
      <c r="A24" s="180" t="s">
        <v>533</v>
      </c>
      <c r="B24" s="180" t="s">
        <v>720</v>
      </c>
      <c r="C24" s="179"/>
      <c r="D24" s="179"/>
      <c r="E24" s="179"/>
      <c r="F24" s="179"/>
    </row>
    <row r="25" spans="1:6" x14ac:dyDescent="0.2">
      <c r="A25" s="180" t="s">
        <v>534</v>
      </c>
      <c r="B25" s="180" t="s">
        <v>721</v>
      </c>
      <c r="C25" s="179"/>
      <c r="D25" s="179"/>
      <c r="E25" s="179"/>
      <c r="F25" s="179"/>
    </row>
    <row r="26" spans="1:6" x14ac:dyDescent="0.2">
      <c r="A26" s="180" t="s">
        <v>535</v>
      </c>
      <c r="B26" s="180" t="s">
        <v>722</v>
      </c>
      <c r="C26" s="179"/>
      <c r="D26" s="179"/>
      <c r="E26" s="179"/>
      <c r="F26" s="179"/>
    </row>
    <row r="27" spans="1:6" x14ac:dyDescent="0.2">
      <c r="A27" s="181" t="s">
        <v>195</v>
      </c>
      <c r="B27" s="181" t="s">
        <v>723</v>
      </c>
      <c r="C27" s="179"/>
      <c r="D27" s="179"/>
      <c r="E27" s="179"/>
      <c r="F27" s="179"/>
    </row>
    <row r="28" spans="1:6" x14ac:dyDescent="0.2">
      <c r="A28" s="181" t="s">
        <v>196</v>
      </c>
      <c r="B28" s="181" t="str">
        <f t="shared" ref="B28:B36" si="1">$B$5</f>
        <v>n/a (Non-Final Demand Site)</v>
      </c>
      <c r="C28" s="179"/>
      <c r="D28" s="179"/>
      <c r="E28" s="179"/>
      <c r="F28" s="179"/>
    </row>
    <row r="29" spans="1:6" x14ac:dyDescent="0.2">
      <c r="A29" s="181" t="s">
        <v>197</v>
      </c>
      <c r="B29" s="181" t="str">
        <f t="shared" si="1"/>
        <v>n/a (Non-Final Demand Site)</v>
      </c>
      <c r="C29" s="179"/>
      <c r="D29" s="179"/>
      <c r="E29" s="179"/>
      <c r="F29" s="179"/>
    </row>
    <row r="30" spans="1:6" x14ac:dyDescent="0.2">
      <c r="A30" s="181" t="s">
        <v>198</v>
      </c>
      <c r="B30" s="181" t="str">
        <f t="shared" si="1"/>
        <v>n/a (Non-Final Demand Site)</v>
      </c>
      <c r="C30" s="179"/>
      <c r="D30" s="179"/>
      <c r="E30" s="179"/>
      <c r="F30" s="179"/>
    </row>
    <row r="31" spans="1:6" x14ac:dyDescent="0.2">
      <c r="A31" s="181" t="s">
        <v>199</v>
      </c>
      <c r="B31" s="181" t="str">
        <f t="shared" si="1"/>
        <v>n/a (Non-Final Demand Site)</v>
      </c>
      <c r="C31" s="179"/>
      <c r="D31" s="179"/>
      <c r="E31" s="179"/>
      <c r="F31" s="179"/>
    </row>
    <row r="32" spans="1:6" x14ac:dyDescent="0.2">
      <c r="A32" s="181" t="s">
        <v>200</v>
      </c>
      <c r="B32" s="181" t="str">
        <f t="shared" si="1"/>
        <v>n/a (Non-Final Demand Site)</v>
      </c>
      <c r="C32" s="179"/>
      <c r="D32" s="179"/>
      <c r="E32" s="179"/>
      <c r="F32" s="179"/>
    </row>
    <row r="33" spans="1:6" x14ac:dyDescent="0.2">
      <c r="A33" s="181" t="s">
        <v>201</v>
      </c>
      <c r="B33" s="181" t="str">
        <f t="shared" si="1"/>
        <v>n/a (Non-Final Demand Site)</v>
      </c>
      <c r="C33" s="179"/>
      <c r="D33" s="179"/>
      <c r="E33" s="179"/>
      <c r="F33" s="179"/>
    </row>
    <row r="34" spans="1:6" x14ac:dyDescent="0.2">
      <c r="A34" s="181" t="s">
        <v>202</v>
      </c>
      <c r="B34" s="181" t="str">
        <f t="shared" si="1"/>
        <v>n/a (Non-Final Demand Site)</v>
      </c>
      <c r="C34" s="179"/>
      <c r="D34" s="179"/>
      <c r="E34" s="179"/>
      <c r="F34" s="179"/>
    </row>
    <row r="35" spans="1:6" x14ac:dyDescent="0.2">
      <c r="A35" s="181" t="s">
        <v>203</v>
      </c>
      <c r="B35" s="181" t="str">
        <f t="shared" si="1"/>
        <v>n/a (Non-Final Demand Site)</v>
      </c>
      <c r="C35" s="179"/>
      <c r="D35" s="179"/>
      <c r="E35" s="179"/>
      <c r="F35" s="179"/>
    </row>
    <row r="36" spans="1:6" x14ac:dyDescent="0.2">
      <c r="A36" s="181" t="s">
        <v>728</v>
      </c>
      <c r="B36" s="181" t="str">
        <f t="shared" si="1"/>
        <v>n/a (Non-Final Demand Site)</v>
      </c>
      <c r="C36" s="179"/>
      <c r="D36" s="179"/>
      <c r="E36" s="179"/>
      <c r="F36" s="179"/>
    </row>
    <row r="37" spans="1:6" x14ac:dyDescent="0.2">
      <c r="A37" s="180" t="s">
        <v>729</v>
      </c>
      <c r="B37" s="180" t="s">
        <v>724</v>
      </c>
      <c r="C37" s="179"/>
      <c r="D37" s="179"/>
      <c r="E37" s="179"/>
      <c r="F37" s="179"/>
    </row>
    <row r="38" spans="1:6" x14ac:dyDescent="0.2">
      <c r="A38" s="180" t="s">
        <v>730</v>
      </c>
      <c r="B38" s="180" t="s">
        <v>725</v>
      </c>
      <c r="C38" s="179"/>
      <c r="D38" s="179"/>
      <c r="E38" s="179"/>
      <c r="F38" s="179"/>
    </row>
    <row r="39" spans="1:6" x14ac:dyDescent="0.2">
      <c r="A39" s="180" t="s">
        <v>731</v>
      </c>
      <c r="B39" s="180" t="s">
        <v>726</v>
      </c>
      <c r="C39" s="179"/>
      <c r="D39" s="179"/>
      <c r="E39" s="179"/>
      <c r="F39" s="179"/>
    </row>
    <row r="40" spans="1:6" x14ac:dyDescent="0.2">
      <c r="A40" s="180" t="s">
        <v>732</v>
      </c>
      <c r="B40" s="180" t="s">
        <v>727</v>
      </c>
      <c r="C40" s="179"/>
      <c r="D40" s="179"/>
      <c r="E40" s="179"/>
      <c r="F40" s="179"/>
    </row>
  </sheetData>
  <mergeCells count="1">
    <mergeCell ref="A2:F2"/>
  </mergeCells>
  <hyperlinks>
    <hyperlink ref="A1" location="Overview!A1" display="Back to Overview" xr:uid="{00000000-0004-0000-0D00-000000000000}"/>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zoomScaleNormal="100" workbookViewId="0">
      <selection activeCell="C9" sqref="C9"/>
    </sheetView>
  </sheetViews>
  <sheetFormatPr defaultRowHeight="12.75" x14ac:dyDescent="0.2"/>
  <cols>
    <col min="1" max="1" width="2.42578125" customWidth="1"/>
    <col min="2" max="2" width="33.5703125" customWidth="1"/>
    <col min="3" max="4" width="14.140625" customWidth="1"/>
    <col min="5" max="9" width="12.140625" customWidth="1"/>
    <col min="10" max="10" width="5.5703125" customWidth="1"/>
    <col min="11" max="11" width="5.42578125" customWidth="1"/>
    <col min="12" max="12" width="35.42578125" customWidth="1"/>
    <col min="13" max="20" width="11.5703125" customWidth="1"/>
    <col min="28" max="28" width="25" bestFit="1" customWidth="1"/>
    <col min="29" max="29" width="14.5703125" bestFit="1" customWidth="1"/>
  </cols>
  <sheetData>
    <row r="1" spans="1:154" x14ac:dyDescent="0.2">
      <c r="B1" s="88" t="s">
        <v>30</v>
      </c>
    </row>
    <row r="2" spans="1:154" s="2" customFormat="1" ht="21.75" customHeight="1" x14ac:dyDescent="0.2">
      <c r="B2" s="284" t="str">
        <f>Overview!B4&amp; " - Effective from "&amp;Overview!D4&amp;" - "&amp;Overview!E4</f>
        <v>Aidien Limited - GSP_B - Effective from 1 April 2026 - Final</v>
      </c>
      <c r="C2" s="285"/>
      <c r="D2" s="285"/>
      <c r="E2" s="285"/>
      <c r="F2" s="285"/>
      <c r="G2" s="285"/>
      <c r="H2" s="285"/>
      <c r="I2" s="285"/>
      <c r="J2" s="285"/>
      <c r="K2" s="285"/>
      <c r="L2" s="285"/>
      <c r="M2" s="285"/>
      <c r="N2" s="285"/>
      <c r="O2" s="285"/>
      <c r="P2" s="285"/>
      <c r="Q2" s="285"/>
      <c r="R2" s="285"/>
      <c r="S2" s="285"/>
      <c r="T2" s="286"/>
      <c r="U2"/>
      <c r="V2"/>
      <c r="W2"/>
      <c r="X2"/>
      <c r="Y2"/>
      <c r="Z2"/>
      <c r="AA2"/>
      <c r="AB2" s="28"/>
      <c r="AC2" s="53" t="s">
        <v>208</v>
      </c>
      <c r="AD2" s="53" t="s">
        <v>210</v>
      </c>
      <c r="AE2" s="53" t="s">
        <v>209</v>
      </c>
      <c r="AF2" s="14" t="s">
        <v>35</v>
      </c>
      <c r="AG2" s="14" t="s">
        <v>36</v>
      </c>
      <c r="AH2" s="28" t="s">
        <v>174</v>
      </c>
      <c r="AI2" s="14" t="s">
        <v>63</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02" customFormat="1" ht="9" customHeight="1" x14ac:dyDescent="0.2">
      <c r="A3" s="101"/>
      <c r="B3" s="101"/>
      <c r="C3" s="101"/>
      <c r="D3" s="101"/>
      <c r="E3" s="101"/>
      <c r="F3" s="101"/>
      <c r="G3" s="101"/>
      <c r="H3" s="101"/>
      <c r="I3" s="101"/>
      <c r="J3" s="101"/>
      <c r="K3" s="101"/>
      <c r="L3"/>
      <c r="M3"/>
      <c r="N3"/>
      <c r="O3"/>
      <c r="P3"/>
      <c r="Q3"/>
      <c r="R3"/>
      <c r="S3"/>
      <c r="T3"/>
      <c r="U3"/>
      <c r="V3"/>
      <c r="W3"/>
      <c r="X3"/>
      <c r="Y3"/>
      <c r="Z3"/>
      <c r="AA3"/>
      <c r="AB3" s="16" t="s">
        <v>188</v>
      </c>
      <c r="AC3" s="135" t="s">
        <v>214</v>
      </c>
      <c r="AD3" s="136" t="s">
        <v>216</v>
      </c>
      <c r="AE3" s="137" t="s">
        <v>209</v>
      </c>
      <c r="AF3" s="143" t="s">
        <v>218</v>
      </c>
      <c r="AG3" s="138" t="s">
        <v>221</v>
      </c>
      <c r="AH3" s="138" t="s">
        <v>221</v>
      </c>
      <c r="AI3" s="139" t="s">
        <v>221</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90" t="s">
        <v>212</v>
      </c>
      <c r="C4" s="291"/>
      <c r="D4" s="291"/>
      <c r="E4" s="291"/>
      <c r="F4" s="291"/>
      <c r="G4" s="291"/>
      <c r="H4" s="291"/>
      <c r="I4" s="292"/>
      <c r="L4" s="290" t="s">
        <v>213</v>
      </c>
      <c r="M4" s="291"/>
      <c r="N4" s="291"/>
      <c r="O4" s="291"/>
      <c r="P4" s="291"/>
      <c r="Q4" s="291"/>
      <c r="R4" s="291"/>
      <c r="S4" s="291"/>
      <c r="T4" s="292"/>
      <c r="AB4" s="16" t="s">
        <v>189</v>
      </c>
      <c r="AC4" s="135" t="s">
        <v>214</v>
      </c>
      <c r="AD4" s="136" t="s">
        <v>216</v>
      </c>
      <c r="AE4" s="137" t="s">
        <v>209</v>
      </c>
      <c r="AF4" s="138" t="s">
        <v>221</v>
      </c>
      <c r="AG4" s="138" t="s">
        <v>221</v>
      </c>
      <c r="AH4" s="138" t="s">
        <v>221</v>
      </c>
      <c r="AI4" s="139" t="s">
        <v>221</v>
      </c>
    </row>
    <row r="5" spans="1:154" ht="18" customHeight="1" x14ac:dyDescent="0.2">
      <c r="B5" s="294" t="s">
        <v>144</v>
      </c>
      <c r="C5" s="294"/>
      <c r="D5" s="294"/>
      <c r="E5" s="294"/>
      <c r="F5" s="294"/>
      <c r="G5" s="294"/>
      <c r="H5" s="294"/>
      <c r="I5" s="294"/>
      <c r="L5" s="294" t="s">
        <v>146</v>
      </c>
      <c r="M5" s="294"/>
      <c r="N5" s="294"/>
      <c r="O5" s="294"/>
      <c r="P5" s="294"/>
      <c r="Q5" s="294"/>
      <c r="R5" s="294"/>
      <c r="S5" s="294"/>
      <c r="T5" s="294"/>
      <c r="AB5" s="16" t="s">
        <v>190</v>
      </c>
      <c r="AC5" s="135" t="s">
        <v>214</v>
      </c>
      <c r="AD5" s="136" t="s">
        <v>216</v>
      </c>
      <c r="AE5" s="137" t="s">
        <v>209</v>
      </c>
      <c r="AF5" s="143" t="s">
        <v>218</v>
      </c>
      <c r="AG5" s="138" t="s">
        <v>221</v>
      </c>
      <c r="AH5" s="138" t="s">
        <v>221</v>
      </c>
      <c r="AI5" s="139" t="s">
        <v>221</v>
      </c>
    </row>
    <row r="6" spans="1:154" s="103" customFormat="1" ht="27.75" customHeight="1" x14ac:dyDescent="0.2">
      <c r="B6" s="293" t="s">
        <v>150</v>
      </c>
      <c r="C6" s="293"/>
      <c r="D6" s="293"/>
      <c r="E6" s="293"/>
      <c r="F6" s="293"/>
      <c r="G6" s="293"/>
      <c r="H6" s="293"/>
      <c r="I6" s="293"/>
      <c r="L6" s="293" t="s">
        <v>151</v>
      </c>
      <c r="M6" s="293"/>
      <c r="N6" s="293"/>
      <c r="O6" s="293"/>
      <c r="P6" s="293"/>
      <c r="Q6" s="293"/>
      <c r="R6" s="293"/>
      <c r="S6" s="293"/>
      <c r="T6" s="293"/>
      <c r="AB6" s="16" t="s">
        <v>191</v>
      </c>
      <c r="AC6" s="135" t="s">
        <v>214</v>
      </c>
      <c r="AD6" s="136" t="s">
        <v>216</v>
      </c>
      <c r="AE6" s="137" t="s">
        <v>209</v>
      </c>
      <c r="AF6" s="138" t="s">
        <v>221</v>
      </c>
      <c r="AG6" s="138" t="s">
        <v>221</v>
      </c>
      <c r="AH6" s="138" t="s">
        <v>221</v>
      </c>
      <c r="AI6" s="139" t="s">
        <v>221</v>
      </c>
    </row>
    <row r="7" spans="1:154" ht="18" customHeight="1" x14ac:dyDescent="0.2">
      <c r="B7" s="294" t="s">
        <v>145</v>
      </c>
      <c r="C7" s="294"/>
      <c r="D7" s="294"/>
      <c r="E7" s="294"/>
      <c r="F7" s="294"/>
      <c r="G7" s="294"/>
      <c r="H7" s="294"/>
      <c r="I7" s="294"/>
      <c r="L7" s="294" t="s">
        <v>147</v>
      </c>
      <c r="M7" s="294"/>
      <c r="N7" s="294"/>
      <c r="O7" s="294"/>
      <c r="P7" s="294"/>
      <c r="Q7" s="294"/>
      <c r="R7" s="294"/>
      <c r="S7" s="294"/>
      <c r="T7" s="294"/>
      <c r="AB7" s="16" t="s">
        <v>192</v>
      </c>
      <c r="AC7" s="135" t="s">
        <v>214</v>
      </c>
      <c r="AD7" s="136" t="s">
        <v>216</v>
      </c>
      <c r="AE7" s="137" t="s">
        <v>209</v>
      </c>
      <c r="AF7" s="143" t="s">
        <v>218</v>
      </c>
      <c r="AG7" s="143" t="s">
        <v>219</v>
      </c>
      <c r="AH7" s="144" t="s">
        <v>220</v>
      </c>
      <c r="AI7" s="145" t="s">
        <v>63</v>
      </c>
    </row>
    <row r="8" spans="1:154" ht="8.25" customHeight="1" x14ac:dyDescent="0.2">
      <c r="AB8" s="16" t="s">
        <v>193</v>
      </c>
      <c r="AC8" s="135" t="s">
        <v>214</v>
      </c>
      <c r="AD8" s="136" t="s">
        <v>216</v>
      </c>
      <c r="AE8" s="137" t="s">
        <v>209</v>
      </c>
      <c r="AF8" s="143" t="s">
        <v>218</v>
      </c>
      <c r="AG8" s="143" t="s">
        <v>219</v>
      </c>
      <c r="AH8" s="144" t="s">
        <v>220</v>
      </c>
      <c r="AI8" s="140" t="s">
        <v>63</v>
      </c>
    </row>
    <row r="9" spans="1:154" ht="72" customHeight="1" x14ac:dyDescent="0.2">
      <c r="B9" s="104" t="s">
        <v>148</v>
      </c>
      <c r="C9" s="105" t="str">
        <f>IFERROR(VLOOKUP($B$10,$AB$2:$AI$18,2,FALSE),AC2)</f>
        <v>Red unit charge
p/kWh</v>
      </c>
      <c r="D9" s="105" t="str">
        <f>IFERROR(VLOOKUP($B$10,$AB$2:$AI$18,3,FALSE),AD2)</f>
        <v>Amber unit charge
p/kWh</v>
      </c>
      <c r="E9" s="105" t="str">
        <f>IFERROR(VLOOKUP($B$10,$AB$2:$AI$18,4,FALSE),AE2)</f>
        <v>Green unit charge
p/kWh</v>
      </c>
      <c r="F9" s="105" t="str">
        <f>IFERROR(VLOOKUP($B$10,$AB$2:$AI$18,5,FALSE),AF2)</f>
        <v>Fixed charge 
p/MPAN/day</v>
      </c>
      <c r="G9" s="105" t="str">
        <f>IFERROR(VLOOKUP($B$10,$AB$2:$AI$18,6,FALSE),AG2)</f>
        <v>Capacity charge 
p/kVA/day</v>
      </c>
      <c r="H9" s="105" t="str">
        <f>IFERROR(VLOOKUP($B$10,$AB$2:$AI$18,7,FALSE),AH2)</f>
        <v>Exceeded Capacity charge 
p/kVA/day</v>
      </c>
      <c r="I9" s="105" t="str">
        <f>IFERROR(VLOOKUP($B$10,$AB$2:$AI$18,8,FALSE),AI2)</f>
        <v>Reactive power charge
p/kVArh</v>
      </c>
      <c r="L9" s="104" t="s">
        <v>149</v>
      </c>
      <c r="M9" s="122" t="str">
        <f>'Annex 2 Designated EHV charges'!I10</f>
        <v>Import
Super Red
unit charge
(p/kWh)</v>
      </c>
      <c r="N9" s="122" t="str">
        <f>'Annex 2 Designated EHV charges'!J10</f>
        <v>Import
fixed charge
(p/day)</v>
      </c>
      <c r="O9" s="122" t="str">
        <f>'Annex 2 Designated EHV charges'!K10</f>
        <v>Import
capacity charge
(p/kVA/day)</v>
      </c>
      <c r="P9" s="122" t="str">
        <f>'Annex 2 Designated EHV charges'!L10</f>
        <v>Import
exceeded capacity charge
(p/kVA/day)</v>
      </c>
      <c r="Q9" s="123" t="str">
        <f>'Annex 2 Designated EHV charges'!M10</f>
        <v>Export
Super Red
unit charge
(p/kWh)</v>
      </c>
      <c r="R9" s="123" t="str">
        <f>'Annex 2 Designated EHV charges'!N10</f>
        <v>Export
fixed charge
(p/day)</v>
      </c>
      <c r="S9" s="123" t="str">
        <f>'Annex 2 Designated EHV charges'!O10</f>
        <v>Export
capacity charge
(p/kVA/day)</v>
      </c>
      <c r="T9" s="123" t="str">
        <f>'Annex 2 Designated EHV charges'!P10</f>
        <v>Export
exceeded capacity charge
(p/kVA/day)</v>
      </c>
      <c r="AB9" s="16" t="s">
        <v>194</v>
      </c>
      <c r="AC9" s="135" t="s">
        <v>214</v>
      </c>
      <c r="AD9" s="136" t="s">
        <v>216</v>
      </c>
      <c r="AE9" s="137" t="s">
        <v>209</v>
      </c>
      <c r="AF9" s="143" t="s">
        <v>218</v>
      </c>
      <c r="AG9" s="143" t="s">
        <v>219</v>
      </c>
      <c r="AH9" s="144" t="s">
        <v>220</v>
      </c>
      <c r="AI9" s="140" t="s">
        <v>63</v>
      </c>
    </row>
    <row r="10" spans="1:154" ht="30" customHeight="1" x14ac:dyDescent="0.2">
      <c r="B10" s="95" t="s">
        <v>192</v>
      </c>
      <c r="C10" s="119" t="str">
        <f>IFERROR(VLOOKUP($B$10,'Annex 1 LV, HV and UMS charges'!$A:$K,4,FALSE),"")</f>
        <v/>
      </c>
      <c r="D10" s="120" t="str">
        <f>IFERROR(VLOOKUP($B$10,'Annex 1 LV, HV and UMS charges'!$A:$K,5,FALSE),"")</f>
        <v/>
      </c>
      <c r="E10" s="120" t="str">
        <f>IFERROR(VLOOKUP($B$10,'Annex 1 LV, HV and UMS charges'!$A:$K,6,FALSE),"")</f>
        <v/>
      </c>
      <c r="F10" s="97" t="str">
        <f>IFERROR(VLOOKUP($B$10,'Annex 1 LV, HV and UMS charges'!$A:$K,7,FALSE),"")</f>
        <v/>
      </c>
      <c r="G10" s="97" t="str">
        <f>IFERROR(VLOOKUP($B$10,'Annex 1 LV, HV and UMS charges'!$A:$K,8,FALSE),"")</f>
        <v/>
      </c>
      <c r="H10" s="97" t="str">
        <f>IFERROR(VLOOKUP($B$10,'Annex 1 LV, HV and UMS charges'!$A:$K,9,FALSE),"")</f>
        <v/>
      </c>
      <c r="I10" s="97" t="str">
        <f>IFERROR(VLOOKUP($B$10,'Annex 1 LV, HV and UMS charges'!$A:$K,10,FALSE),"")</f>
        <v/>
      </c>
      <c r="L10" s="95"/>
      <c r="M10" s="97" t="str">
        <f>IFERROR(VLOOKUP($L$10,'Annex 2 Designated EHV charges'!$G:$O,2,FALSE),"")</f>
        <v/>
      </c>
      <c r="N10" s="97" t="str">
        <f>IFERROR(VLOOKUP($L$10,'Annex 2 Designated EHV charges'!$G:$O,3,FALSE),"")</f>
        <v/>
      </c>
      <c r="O10" s="97" t="str">
        <f>IFERROR(VLOOKUP($L$10,'Annex 2 Designated EHV charges'!$G:$O,4,FALSE),"")</f>
        <v/>
      </c>
      <c r="P10" s="97" t="str">
        <f>IFERROR(VLOOKUP($L$10,'Annex 2 Designated EHV charges'!$G:$O,5,FALSE),"")</f>
        <v/>
      </c>
      <c r="Q10" s="107" t="str">
        <f>IFERROR(VLOOKUP($L$10,'Annex 2 Designated EHV charges'!$G:$O,6,FALSE),"")</f>
        <v/>
      </c>
      <c r="R10" s="107" t="str">
        <f>IFERROR(VLOOKUP($L$10,'Annex 2 Designated EHV charges'!$G:$O,7,FALSE),"")</f>
        <v/>
      </c>
      <c r="S10" s="107" t="str">
        <f>IFERROR(VLOOKUP($L$10,'Annex 2 Designated EHV charges'!$G:$O,8,FALSE),"")</f>
        <v/>
      </c>
      <c r="T10" s="107" t="str">
        <f>IFERROR(VLOOKUP($L$10,'Annex 2 Designated EHV charges'!$G:$O,9,FALSE),"")</f>
        <v/>
      </c>
      <c r="AB10" s="16" t="s">
        <v>195</v>
      </c>
      <c r="AC10" s="141" t="s">
        <v>215</v>
      </c>
      <c r="AD10" s="142" t="s">
        <v>217</v>
      </c>
      <c r="AE10" s="137" t="s">
        <v>209</v>
      </c>
      <c r="AF10" s="138" t="s">
        <v>221</v>
      </c>
      <c r="AG10" s="138" t="s">
        <v>221</v>
      </c>
      <c r="AH10" s="138" t="s">
        <v>221</v>
      </c>
      <c r="AI10" s="138" t="s">
        <v>221</v>
      </c>
    </row>
    <row r="11" spans="1:154" ht="7.5" customHeight="1" x14ac:dyDescent="0.2">
      <c r="AB11" s="16" t="s">
        <v>196</v>
      </c>
      <c r="AC11" s="135" t="s">
        <v>214</v>
      </c>
      <c r="AD11" s="136" t="s">
        <v>216</v>
      </c>
      <c r="AE11" s="137" t="s">
        <v>209</v>
      </c>
      <c r="AF11" s="143" t="s">
        <v>218</v>
      </c>
      <c r="AG11" s="138" t="s">
        <v>221</v>
      </c>
      <c r="AH11" s="138" t="s">
        <v>221</v>
      </c>
      <c r="AI11" s="138" t="s">
        <v>221</v>
      </c>
    </row>
    <row r="12" spans="1:154" ht="88.5" customHeight="1" x14ac:dyDescent="0.2">
      <c r="B12" s="108" t="s">
        <v>114</v>
      </c>
      <c r="C12" s="105" t="str">
        <f>C9</f>
        <v>Red unit charge
p/kWh</v>
      </c>
      <c r="D12" s="105" t="str">
        <f>D9</f>
        <v>Amber unit charge
p/kWh</v>
      </c>
      <c r="E12" s="105" t="str">
        <f>E9</f>
        <v>Green unit charge
p/kWh</v>
      </c>
      <c r="F12" s="105" t="s">
        <v>115</v>
      </c>
      <c r="G12" s="105" t="s">
        <v>112</v>
      </c>
      <c r="H12" s="105" t="s">
        <v>177</v>
      </c>
      <c r="I12" s="105" t="s">
        <v>113</v>
      </c>
      <c r="L12" s="108" t="s">
        <v>114</v>
      </c>
      <c r="M12" s="105" t="s">
        <v>134</v>
      </c>
      <c r="N12" s="105" t="s">
        <v>115</v>
      </c>
      <c r="O12" s="105" t="s">
        <v>130</v>
      </c>
      <c r="P12" s="105" t="s">
        <v>177</v>
      </c>
      <c r="Q12" s="106" t="s">
        <v>132</v>
      </c>
      <c r="R12" s="106" t="s">
        <v>115</v>
      </c>
      <c r="S12" s="106" t="s">
        <v>131</v>
      </c>
      <c r="T12" s="106" t="s">
        <v>177</v>
      </c>
      <c r="AB12" s="16" t="s">
        <v>197</v>
      </c>
      <c r="AC12" s="135" t="s">
        <v>214</v>
      </c>
      <c r="AD12" s="136" t="s">
        <v>216</v>
      </c>
      <c r="AE12" s="137" t="s">
        <v>209</v>
      </c>
      <c r="AF12" s="143" t="s">
        <v>218</v>
      </c>
      <c r="AG12" s="138" t="s">
        <v>221</v>
      </c>
      <c r="AH12" s="138" t="s">
        <v>221</v>
      </c>
      <c r="AI12" s="138" t="s">
        <v>221</v>
      </c>
    </row>
    <row r="13" spans="1:154" ht="30" customHeight="1" x14ac:dyDescent="0.2">
      <c r="B13" s="109" t="s">
        <v>116</v>
      </c>
      <c r="C13" s="114"/>
      <c r="D13" s="114"/>
      <c r="E13" s="114"/>
      <c r="F13" s="114"/>
      <c r="G13" s="114"/>
      <c r="H13" s="114"/>
      <c r="I13" s="114"/>
      <c r="L13" s="109" t="s">
        <v>116</v>
      </c>
      <c r="M13" s="98"/>
      <c r="N13" s="98"/>
      <c r="O13" s="98"/>
      <c r="P13" s="98"/>
      <c r="Q13" s="99"/>
      <c r="R13" s="99">
        <f>N13</f>
        <v>0</v>
      </c>
      <c r="S13" s="99"/>
      <c r="T13" s="99"/>
      <c r="AB13" s="16" t="s">
        <v>198</v>
      </c>
      <c r="AC13" s="135" t="s">
        <v>214</v>
      </c>
      <c r="AD13" s="136" t="s">
        <v>216</v>
      </c>
      <c r="AE13" s="137" t="s">
        <v>209</v>
      </c>
      <c r="AF13" s="143" t="s">
        <v>218</v>
      </c>
      <c r="AG13" s="138" t="s">
        <v>221</v>
      </c>
      <c r="AH13" s="138" t="s">
        <v>221</v>
      </c>
      <c r="AI13" s="140" t="s">
        <v>63</v>
      </c>
    </row>
    <row r="14" spans="1:154" ht="30" customHeight="1" x14ac:dyDescent="0.2">
      <c r="B14" s="110" t="s">
        <v>118</v>
      </c>
      <c r="C14" s="96">
        <f t="shared" ref="C14:I14" si="0">C13</f>
        <v>0</v>
      </c>
      <c r="D14" s="96">
        <f t="shared" si="0"/>
        <v>0</v>
      </c>
      <c r="E14" s="96">
        <f t="shared" si="0"/>
        <v>0</v>
      </c>
      <c r="F14" s="96">
        <f t="shared" si="0"/>
        <v>0</v>
      </c>
      <c r="G14" s="96">
        <f t="shared" si="0"/>
        <v>0</v>
      </c>
      <c r="H14" s="96">
        <f t="shared" si="0"/>
        <v>0</v>
      </c>
      <c r="I14" s="96">
        <f t="shared" si="0"/>
        <v>0</v>
      </c>
      <c r="L14" s="110" t="s">
        <v>118</v>
      </c>
      <c r="M14" s="96">
        <f>M13</f>
        <v>0</v>
      </c>
      <c r="N14" s="96">
        <f t="shared" ref="N14:T14" si="1">N13</f>
        <v>0</v>
      </c>
      <c r="O14" s="96">
        <f t="shared" si="1"/>
        <v>0</v>
      </c>
      <c r="P14" s="96">
        <f t="shared" si="1"/>
        <v>0</v>
      </c>
      <c r="Q14" s="100">
        <f t="shared" si="1"/>
        <v>0</v>
      </c>
      <c r="R14" s="100">
        <f t="shared" si="1"/>
        <v>0</v>
      </c>
      <c r="S14" s="100">
        <f t="shared" si="1"/>
        <v>0</v>
      </c>
      <c r="T14" s="100">
        <f t="shared" si="1"/>
        <v>0</v>
      </c>
      <c r="AB14" s="16" t="s">
        <v>199</v>
      </c>
      <c r="AC14" s="135" t="s">
        <v>214</v>
      </c>
      <c r="AD14" s="136" t="s">
        <v>216</v>
      </c>
      <c r="AE14" s="137" t="s">
        <v>209</v>
      </c>
      <c r="AF14" s="143" t="s">
        <v>218</v>
      </c>
      <c r="AG14" s="138" t="s">
        <v>221</v>
      </c>
      <c r="AH14" s="138" t="s">
        <v>221</v>
      </c>
      <c r="AI14" s="138" t="s">
        <v>221</v>
      </c>
    </row>
    <row r="15" spans="1:154" ht="7.5" customHeight="1" x14ac:dyDescent="0.2">
      <c r="AB15" s="16" t="s">
        <v>200</v>
      </c>
      <c r="AC15" s="135" t="s">
        <v>214</v>
      </c>
      <c r="AD15" s="136" t="s">
        <v>216</v>
      </c>
      <c r="AE15" s="137" t="s">
        <v>209</v>
      </c>
      <c r="AF15" s="143" t="s">
        <v>218</v>
      </c>
      <c r="AG15" s="138" t="s">
        <v>221</v>
      </c>
      <c r="AH15" s="138" t="s">
        <v>221</v>
      </c>
      <c r="AI15" s="140" t="s">
        <v>63</v>
      </c>
    </row>
    <row r="16" spans="1:154" ht="63.75" customHeight="1" x14ac:dyDescent="0.2">
      <c r="B16" s="108" t="s">
        <v>117</v>
      </c>
      <c r="C16" s="105" t="s">
        <v>127</v>
      </c>
      <c r="D16" s="105" t="s">
        <v>128</v>
      </c>
      <c r="E16" s="105" t="s">
        <v>129</v>
      </c>
      <c r="F16" s="105" t="s">
        <v>123</v>
      </c>
      <c r="G16" s="105" t="s">
        <v>122</v>
      </c>
      <c r="H16" s="105" t="s">
        <v>178</v>
      </c>
      <c r="I16" s="105" t="s">
        <v>121</v>
      </c>
      <c r="L16" s="108" t="s">
        <v>117</v>
      </c>
      <c r="M16" s="105" t="s">
        <v>135</v>
      </c>
      <c r="N16" s="105" t="s">
        <v>133</v>
      </c>
      <c r="O16" s="105" t="s">
        <v>138</v>
      </c>
      <c r="P16" s="105" t="s">
        <v>179</v>
      </c>
      <c r="Q16" s="106" t="s">
        <v>136</v>
      </c>
      <c r="R16" s="106" t="s">
        <v>137</v>
      </c>
      <c r="S16" s="106" t="s">
        <v>139</v>
      </c>
      <c r="T16" s="106" t="s">
        <v>180</v>
      </c>
      <c r="AB16" s="16" t="s">
        <v>201</v>
      </c>
      <c r="AC16" s="135" t="s">
        <v>214</v>
      </c>
      <c r="AD16" s="136" t="s">
        <v>216</v>
      </c>
      <c r="AE16" s="137" t="s">
        <v>209</v>
      </c>
      <c r="AF16" s="143" t="s">
        <v>218</v>
      </c>
      <c r="AG16" s="138" t="s">
        <v>221</v>
      </c>
      <c r="AH16" s="138" t="s">
        <v>221</v>
      </c>
      <c r="AI16" s="138" t="s">
        <v>221</v>
      </c>
    </row>
    <row r="17" spans="2:35" ht="30" customHeight="1" x14ac:dyDescent="0.2">
      <c r="B17" s="109" t="s">
        <v>119</v>
      </c>
      <c r="C17" s="115" t="str">
        <f>IFERROR(C10*C13/100,"")</f>
        <v/>
      </c>
      <c r="D17" s="115" t="str">
        <f t="shared" ref="D17:I17" si="2">IFERROR(D10*D13/100,"")</f>
        <v/>
      </c>
      <c r="E17" s="115" t="str">
        <f t="shared" si="2"/>
        <v/>
      </c>
      <c r="F17" s="115" t="str">
        <f t="shared" si="2"/>
        <v/>
      </c>
      <c r="G17" s="115" t="str">
        <f>IFERROR(G10*G13*F13/100,"")</f>
        <v/>
      </c>
      <c r="H17" s="115" t="str">
        <f>IFERROR(H10*H13*F13/100,"")</f>
        <v/>
      </c>
      <c r="I17" s="115" t="str">
        <f t="shared" si="2"/>
        <v/>
      </c>
      <c r="L17" s="111" t="s">
        <v>119</v>
      </c>
      <c r="M17" s="115" t="str">
        <f>IFERROR(M10*M13/100,"")</f>
        <v/>
      </c>
      <c r="N17" s="115" t="str">
        <f>IFERROR(N10*N13/100,"")</f>
        <v/>
      </c>
      <c r="O17" s="115" t="str">
        <f>IFERROR(O10*O13*N13/100,"")</f>
        <v/>
      </c>
      <c r="P17" s="115" t="str">
        <f>IFERROR(P10*P13*N13/100,"")</f>
        <v/>
      </c>
      <c r="Q17" s="116" t="str">
        <f>IFERROR(Q10*Q13/100,"")</f>
        <v/>
      </c>
      <c r="R17" s="116" t="str">
        <f>IFERROR(R10*R13/100,"")</f>
        <v/>
      </c>
      <c r="S17" s="116" t="str">
        <f>IFERROR(S10*S13*R13/100,"")</f>
        <v/>
      </c>
      <c r="T17" s="116" t="str">
        <f>IFERROR(T10*T13*R13/100,"")</f>
        <v/>
      </c>
      <c r="AB17" s="16" t="s">
        <v>202</v>
      </c>
      <c r="AC17" s="135" t="s">
        <v>214</v>
      </c>
      <c r="AD17" s="136" t="s">
        <v>216</v>
      </c>
      <c r="AE17" s="137" t="s">
        <v>209</v>
      </c>
      <c r="AF17" s="143" t="s">
        <v>218</v>
      </c>
      <c r="AG17" s="138" t="s">
        <v>221</v>
      </c>
      <c r="AH17" s="138" t="s">
        <v>221</v>
      </c>
      <c r="AI17" s="140" t="s">
        <v>63</v>
      </c>
    </row>
    <row r="18" spans="2:35" ht="30" customHeight="1" x14ac:dyDescent="0.2">
      <c r="B18" s="110" t="s">
        <v>120</v>
      </c>
      <c r="C18" s="117" t="str">
        <f>IFERROR(C10*C14/100,"")</f>
        <v/>
      </c>
      <c r="D18" s="117" t="str">
        <f t="shared" ref="D18:I18" si="3">IFERROR(D10*D14/100,"")</f>
        <v/>
      </c>
      <c r="E18" s="117" t="str">
        <f t="shared" si="3"/>
        <v/>
      </c>
      <c r="F18" s="117" t="str">
        <f t="shared" si="3"/>
        <v/>
      </c>
      <c r="G18" s="117" t="str">
        <f>IFERROR(G10*G14*F14/100,"")</f>
        <v/>
      </c>
      <c r="H18" s="117" t="str">
        <f>IFERROR(H10*H14*F14/100,"")</f>
        <v/>
      </c>
      <c r="I18" s="117" t="str">
        <f t="shared" si="3"/>
        <v/>
      </c>
      <c r="L18" s="112" t="s">
        <v>120</v>
      </c>
      <c r="M18" s="117" t="str">
        <f>IFERROR(M10*M14/100,"")</f>
        <v/>
      </c>
      <c r="N18" s="117" t="str">
        <f>IFERROR(N10*N14/100,"")</f>
        <v/>
      </c>
      <c r="O18" s="117" t="str">
        <f>IFERROR(O10*O14*N14/100,"")</f>
        <v/>
      </c>
      <c r="P18" s="117" t="str">
        <f>IFERROR(P10*P14*N14/100,"")</f>
        <v/>
      </c>
      <c r="Q18" s="118" t="str">
        <f>IFERROR(Q10*Q14/100,"")</f>
        <v/>
      </c>
      <c r="R18" s="118" t="str">
        <f>IFERROR(R10*R14/100,"")</f>
        <v/>
      </c>
      <c r="S18" s="118" t="str">
        <f>IFERROR(S10*S14*R14/100,"")</f>
        <v/>
      </c>
      <c r="T18" s="118" t="str">
        <f>IFERROR(T10*T14*R14/100,"")</f>
        <v/>
      </c>
      <c r="AB18" s="16" t="s">
        <v>203</v>
      </c>
      <c r="AC18" s="135" t="s">
        <v>214</v>
      </c>
      <c r="AD18" s="136" t="s">
        <v>216</v>
      </c>
      <c r="AE18" s="137" t="s">
        <v>209</v>
      </c>
      <c r="AF18" s="143" t="s">
        <v>218</v>
      </c>
      <c r="AG18" s="138" t="s">
        <v>221</v>
      </c>
      <c r="AH18" s="138" t="s">
        <v>221</v>
      </c>
      <c r="AI18" s="138" t="s">
        <v>221</v>
      </c>
    </row>
    <row r="19" spans="2:35" ht="7.5" customHeight="1" x14ac:dyDescent="0.2"/>
    <row r="20" spans="2:35" ht="39.75" customHeight="1" x14ac:dyDescent="0.2">
      <c r="C20" s="113" t="s">
        <v>124</v>
      </c>
      <c r="M20" s="105" t="s">
        <v>140</v>
      </c>
      <c r="N20" s="106" t="s">
        <v>141</v>
      </c>
    </row>
    <row r="21" spans="2:35" ht="30" customHeight="1" x14ac:dyDescent="0.2">
      <c r="B21" s="109" t="s">
        <v>119</v>
      </c>
      <c r="C21" s="115">
        <f>SUM(C17:I17)</f>
        <v>0</v>
      </c>
      <c r="L21" s="109" t="s">
        <v>119</v>
      </c>
      <c r="M21" s="115">
        <f>SUM(M17:P17)</f>
        <v>0</v>
      </c>
      <c r="N21" s="116">
        <f>SUM(Q17:T17)</f>
        <v>0</v>
      </c>
    </row>
    <row r="22" spans="2:35" ht="30" customHeight="1" x14ac:dyDescent="0.2">
      <c r="B22" s="110" t="s">
        <v>120</v>
      </c>
      <c r="C22" s="117">
        <f>SUM(C18:I18)</f>
        <v>0</v>
      </c>
      <c r="L22" s="110" t="s">
        <v>120</v>
      </c>
      <c r="M22" s="117">
        <f>SUM(M18:P18)</f>
        <v>0</v>
      </c>
      <c r="N22" s="118">
        <f>SUM(Q18:T18)</f>
        <v>0</v>
      </c>
    </row>
    <row r="24" spans="2:35" ht="30.75" customHeight="1" x14ac:dyDescent="0.2">
      <c r="B24" s="287" t="s">
        <v>142</v>
      </c>
      <c r="C24" s="288"/>
      <c r="D24" s="289"/>
      <c r="L24" s="287" t="s">
        <v>143</v>
      </c>
      <c r="M24" s="288"/>
      <c r="N24" s="289"/>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50" orientation="landscape" r:id="rId1"/>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Choose site" prompt="Select the EHV site that you would like to calculate charges." xr:uid="{00000000-0002-0000-0E00-000000000000}">
          <x14:formula1>
            <xm:f>'Annex 2 Designated EHV charges'!$G$11:$G$260</xm:f>
          </x14:formula1>
          <xm:sqref>L10</xm:sqref>
        </x14:dataValidation>
        <x14:dataValidation type="list" errorStyle="information" allowBlank="1" showInputMessage="1" showErrorMessage="1" promptTitle="Tariff selection" prompt="Choose tariff from drop down list" xr:uid="{00000000-0002-0000-0E00-000001000000}">
          <x14:formula1>
            <xm:f>'Annex 1 LV, HV and UMS charges'!$A$12:$A$43</xm:f>
          </x14:formula1>
          <xm:sqref>B10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19</vt:i4>
      </vt:variant>
    </vt:vector>
  </HeadingPairs>
  <TitlesOfParts>
    <vt:vector size="34"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2024-12-20T10:33:19Z</cp:lastPrinted>
  <dcterms:created xsi:type="dcterms:W3CDTF">2009-11-12T11:38:00Z</dcterms:created>
  <dcterms:modified xsi:type="dcterms:W3CDTF">2025-03-20T11:52:53Z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y fmtid="{D5CDD505-2E9C-101B-9397-08002B2CF9AE}" pid="13" name="SV_QUERY_LIST_4F35BF76-6C0D-4D9B-82B2-816C12CF3733">
    <vt:lpwstr>empty_477D106A-C0D6-4607-AEBD-E2C9D60EA279</vt:lpwstr>
  </property>
  <property fmtid="{D5CDD505-2E9C-101B-9397-08002B2CF9AE}" pid="14" name="SV_HIDDEN_GRID_QUERY_LIST_4F35BF76-6C0D-4D9B-82B2-816C12CF3733">
    <vt:lpwstr>empty_477D106A-C0D6-4607-AEBD-E2C9D60EA279</vt:lpwstr>
  </property>
</Properties>
</file>